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mas.hala\Desktop\D.1.S Soupis prací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Pol'!$A$1:$U$59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0" i="12" l="1"/>
  <c r="F39" i="1" s="1"/>
  <c r="G9" i="12"/>
  <c r="M9" i="12" s="1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9" i="12"/>
  <c r="M49" i="12" s="1"/>
  <c r="I49" i="12"/>
  <c r="K49" i="12"/>
  <c r="O49" i="12"/>
  <c r="Q49" i="12"/>
  <c r="U49" i="12"/>
  <c r="G50" i="12"/>
  <c r="I50" i="12"/>
  <c r="K50" i="12"/>
  <c r="O50" i="12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K48" i="12" s="1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7" i="12"/>
  <c r="M57" i="12" s="1"/>
  <c r="I57" i="12"/>
  <c r="K57" i="12"/>
  <c r="K56" i="12" s="1"/>
  <c r="O57" i="12"/>
  <c r="Q57" i="12"/>
  <c r="U57" i="12"/>
  <c r="U56" i="12" s="1"/>
  <c r="G58" i="12"/>
  <c r="G56" i="12" s="1"/>
  <c r="I50" i="1" s="1"/>
  <c r="I19" i="1" s="1"/>
  <c r="I58" i="12"/>
  <c r="K58" i="12"/>
  <c r="O58" i="12"/>
  <c r="O56" i="12" s="1"/>
  <c r="Q58" i="12"/>
  <c r="U58" i="12"/>
  <c r="I20" i="1"/>
  <c r="I18" i="1"/>
  <c r="I16" i="1"/>
  <c r="G27" i="1"/>
  <c r="F40" i="1"/>
  <c r="G23" i="1" s="1"/>
  <c r="G40" i="1"/>
  <c r="G25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39" i="1" l="1"/>
  <c r="G48" i="12"/>
  <c r="I49" i="1" s="1"/>
  <c r="K25" i="12"/>
  <c r="K8" i="12"/>
  <c r="O8" i="12"/>
  <c r="O48" i="12"/>
  <c r="U25" i="12"/>
  <c r="U8" i="12"/>
  <c r="Q8" i="12"/>
  <c r="I8" i="12"/>
  <c r="Q56" i="12"/>
  <c r="I56" i="12"/>
  <c r="U48" i="12"/>
  <c r="Q48" i="12"/>
  <c r="I48" i="12"/>
  <c r="Q25" i="12"/>
  <c r="I25" i="12"/>
  <c r="O25" i="12"/>
  <c r="G8" i="12"/>
  <c r="AD60" i="12"/>
  <c r="G39" i="1" s="1"/>
  <c r="G29" i="1"/>
  <c r="G28" i="1"/>
  <c r="M25" i="12"/>
  <c r="G25" i="12"/>
  <c r="I48" i="1" s="1"/>
  <c r="M58" i="12"/>
  <c r="M56" i="12" s="1"/>
  <c r="M50" i="12"/>
  <c r="M48" i="12" s="1"/>
  <c r="M10" i="12"/>
  <c r="M8" i="12" s="1"/>
  <c r="G60" i="12" l="1"/>
  <c r="I47" i="1"/>
  <c r="I17" i="1" l="1"/>
  <c r="I21" i="1" s="1"/>
  <c r="I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<sst xmlns="http://schemas.openxmlformats.org/spreadsheetml/2006/main" count="337" uniqueCount="194">
  <si>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</si>
  <si>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</si>
  <si>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</si>
  <si>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</si>
  <si>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</si>
  <si>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</si>
  <si>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</si>
  <si>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</si>
  <si>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</si>
  <si>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</si>
  <si>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</si>
  <si>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</si>
  <si>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</si>
  <si>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</si>
  <si>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</si>
  <si>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</si>
  <si>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</si>
  <si>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</si>
  <si>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</si>
  <si>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</si>
  <si>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</si>
  <si>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</si>
  <si>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</si>
  <si>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</si>
  <si>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</si>
  <si>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</si>
  <si>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</si>
  <si>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</si>
  <si>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</si>
  <si>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</si>
  <si>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</si>
  <si>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</si>
  <si>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</si>
  <si>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</si>
  <si>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</si>
  <si>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</si>
  <si>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</si>
  <si>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</si>
  <si>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</si>
  <si>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</si>
  <si>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</si>
  <si>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</si>
  <si>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</si>
  <si>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Teplice</t>
  </si>
  <si>
    <t>Rozpočet:</t>
  </si>
  <si>
    <t>Misto</t>
  </si>
  <si>
    <t>Ing. Miluše Hrazdílková</t>
  </si>
  <si>
    <t>HEMODIALÝZA  TEPLICE MODERNIZACE - ZDRAVOTNĚ TECHNICKÉ INSTALACE</t>
  </si>
  <si>
    <t>MEDICOPROJECT, s.r.o.</t>
  </si>
  <si>
    <t>Kroftova 2619/45</t>
  </si>
  <si>
    <t>Brno-Žabovřesky</t>
  </si>
  <si>
    <t>61600</t>
  </si>
  <si>
    <t>60703016</t>
  </si>
  <si>
    <t>CZ60703016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</si>
  <si>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</si>
  <si>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</si>
  <si>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</si>
  <si>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</si>
  <si>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</si>
  <si>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</si>
  <si>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</si>
  <si>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</si>
  <si>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</si>
  <si>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</si>
  <si>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</si>
  <si>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</si>
  <si>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</si>
  <si>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</si>
  <si>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</si>
  <si>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</si>
  <si>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</si>
  <si>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</si>
  <si>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</si>
  <si>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</si>
  <si>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</si>
  <si>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</si>
  <si>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</si>
  <si>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</si>
  <si>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</si>
  <si>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</si>
  <si>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</si>
  <si>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</si>
  <si>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</si>
  <si>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</si>
  <si>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</si>
  <si>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</si>
  <si>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</si>
  <si>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</si>
  <si>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</si>
  <si>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</si>
  <si>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</si>
  <si>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</si>
  <si>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</si>
  <si>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</si>
  <si>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R01</t>
  </si>
  <si>
    <t>Potrubí PPR odvod kondenzátu d32</t>
  </si>
  <si>
    <t>m</t>
  </si>
  <si>
    <t>POL1_0</t>
  </si>
  <si>
    <t>R02</t>
  </si>
  <si>
    <t>Izolace potrubí návleková 35x9 mm šedočerná</t>
  </si>
  <si>
    <t>POL3_0</t>
  </si>
  <si>
    <t>721176102R00</t>
  </si>
  <si>
    <t>Potrubí HT připojovací DN 40 x 1,8 mm</t>
  </si>
  <si>
    <t>721176103R00</t>
  </si>
  <si>
    <t>Potrubí HT připojovací DN 50 x 1,8 mm</t>
  </si>
  <si>
    <t>721176104R00</t>
  </si>
  <si>
    <t>Potrubí HT připojovací D 75 x 1,9 mm</t>
  </si>
  <si>
    <t>721176105R00</t>
  </si>
  <si>
    <t>Potrubí HT připojovací DN 100 x 2,7 mm</t>
  </si>
  <si>
    <t>R03</t>
  </si>
  <si>
    <t>Oprava - propojení dosavadního potrubí DN 50-100</t>
  </si>
  <si>
    <t>kus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</si>
  <si>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</si>
  <si>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</si>
  <si>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</si>
  <si>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</si>
  <si>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</si>
  <si>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</si>
  <si>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</si>
  <si>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</si>
  <si>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R04</t>
  </si>
  <si>
    <t>Sifon kondenz D40 s transp zásuv trubicemi</t>
  </si>
  <si>
    <t>721223423RT2</t>
  </si>
  <si>
    <t>Vpusť podlahová se zápachovou uzávěrkou , mřížka nerez 115 x 115 D 50/75/110 mm, Primus</t>
  </si>
  <si>
    <t>721290123R00</t>
  </si>
  <si>
    <t>Zkouška těsnosti kanalizace kouřem DN 300</t>
  </si>
  <si>
    <t>Potrubí HT  d 50 - chráničky pro rozvod, technologie</t>
  </si>
  <si>
    <t>998721101R00</t>
  </si>
  <si>
    <t>Přesun hmot pro vnitřní kanalizaci, výšky do 6 m</t>
  </si>
  <si>
    <t>t</t>
  </si>
  <si>
    <t>Potrubí PE-Xa d 12x2,0 mm, vč. uložení</t>
  </si>
  <si>
    <t>Potrubí PE-Xa d 25x3,0 mm, vč. uložení</t>
  </si>
  <si>
    <t>Lišta instalační 180/70 vč. upevnění</t>
  </si>
  <si>
    <t>722172331R00</t>
  </si>
  <si>
    <t>Potrubí z PPR , D 20/3,4 mm</t>
  </si>
  <si>
    <t>722172334R00</t>
  </si>
  <si>
    <t>Potrubí z PPR , D 40/6,7 mm</t>
  </si>
  <si>
    <t>722172715R00</t>
  </si>
  <si>
    <t>Potrubí z PPR , D 50/6,9 mm</t>
  </si>
  <si>
    <t>722181212RT4</t>
  </si>
  <si>
    <t>Izolace návleková  tl. stěny 9 mm, vnitřní průměr 12 mm</t>
  </si>
  <si>
    <t>722181212RT7</t>
  </si>
  <si>
    <t>Izolace návleková  tl. stěny 9 mm, vnitřní průměr 22 mm</t>
  </si>
  <si>
    <t>722181212RT8</t>
  </si>
  <si>
    <t>Izolace návleková  tl. stěny 9 mm, vnitřní průměr 25 mm</t>
  </si>
  <si>
    <t>722181212RW2</t>
  </si>
  <si>
    <t>Izolace návleková  tl. stěny 9 mm, vnitřní průměr 45 mm</t>
  </si>
  <si>
    <t>722181212RW6</t>
  </si>
  <si>
    <t>Izolace návleková  tl. stěny 9 mm, vnitřní průměr 50 mm</t>
  </si>
  <si>
    <t>722181215RT7</t>
  </si>
  <si>
    <t>Izolace návleková  tl. stěny 25 mm, vnitřní průměr 22 mm</t>
  </si>
  <si>
    <t>722237125R00</t>
  </si>
  <si>
    <t>Kohout kulový,2xvnitřní záv.  R250D DN 40</t>
  </si>
  <si>
    <t>722237625R00</t>
  </si>
  <si>
    <t>Ventil zpětný,2xvnitřní závit   R60 DN 40</t>
  </si>
  <si>
    <t>722235525R00</t>
  </si>
  <si>
    <t>Filtr, vnitřní-vnitřní z.  FIV.08412 DN 40</t>
  </si>
  <si>
    <t>722265115R00</t>
  </si>
  <si>
    <t>Vodoměr domovní SV DN25x175mm, Qn 3,5</t>
  </si>
  <si>
    <t>722190401R00</t>
  </si>
  <si>
    <t>Vyvedení a upevnění výpustek DN 15</t>
  </si>
  <si>
    <t>722220122R00</t>
  </si>
  <si>
    <t>Napojení dialyzační jednotky</t>
  </si>
  <si>
    <t>soub</t>
  </si>
  <si>
    <t>722131936R00</t>
  </si>
  <si>
    <t>Oprava-propojení dosavadního potrubí d32-40</t>
  </si>
  <si>
    <t>722290226R00</t>
  </si>
  <si>
    <t>Zkouška tlaku potrubí závitového DN 50</t>
  </si>
  <si>
    <t>722290234R00</t>
  </si>
  <si>
    <t>Proplach a dezinfekce vodovod.potrubí DN 80</t>
  </si>
  <si>
    <t>998722101R00</t>
  </si>
  <si>
    <t>Přesun hmot pro vnitřní vodovod, výšky do 6 m</t>
  </si>
  <si>
    <t>Umyvadlo na šrouby, š.55 cm, bílé</t>
  </si>
  <si>
    <t>soubor</t>
  </si>
  <si>
    <t>725821201R00</t>
  </si>
  <si>
    <t>Baterie umyvadlové nástěnné  G 1/2x150</t>
  </si>
  <si>
    <t>725821210R00</t>
  </si>
  <si>
    <t>Baterie dřezové nástěnné  G 1/2x150</t>
  </si>
  <si>
    <t>725314290R00</t>
  </si>
  <si>
    <t xml:space="preserve">Příslušenství k dřezu v kuchyňské sestavě, vč. sifonu </t>
  </si>
  <si>
    <t>725860107R00</t>
  </si>
  <si>
    <t>Uzávěrka zápachová umyvadlová ,D 40</t>
  </si>
  <si>
    <t>725860201RT1</t>
  </si>
  <si>
    <t>Sifon dřezový HL100, 6/4 '', přípoj myčka, pračka, zpětná klapka, DN 40, 50, kulový kloub na odtoku</t>
  </si>
  <si>
    <t>998725101R00</t>
  </si>
  <si>
    <t>Přesun hmot pro zařizovací předměty, výšky do 6 m</t>
  </si>
  <si>
    <t>Revize</t>
  </si>
  <si>
    <t>Soubor</t>
  </si>
  <si>
    <t xml:space="preserve">Dokumentace skutečného provedení </t>
  </si>
  <si>
    <t/>
  </si>
  <si>
    <t>SUM</t>
  </si>
  <si>
    <t>POPUZIV</t>
  </si>
  <si>
    <t>END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</si>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</sst>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3" xfId="0" applyFont="1" applyBorder="1" applyAlignment="1" applyProtection="1">
      <alignment vertical="center"/>
    </xf>
    <xf numFmtId="49" fontId="0" fillId="0" borderId="39" xfId="0" applyNumberFormat="1" applyBorder="1" applyAlignment="1" applyProtection="1">
      <alignment vertical="center"/>
    </xf>
    <xf numFmtId="49" fontId="0" fillId="0" borderId="39" xfId="0" applyNumberFormat="1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0" fillId="0" borderId="46" xfId="0" applyBorder="1" applyAlignment="1" applyProtection="1">
      <alignment vertical="center"/>
    </xf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0" fontId="0" fillId="3" borderId="45" xfId="0" applyFill="1" applyBorder="1" applyProtection="1"/>
    <xf numFmtId="49" fontId="0" fillId="3" borderId="42" xfId="0" applyNumberFormat="1" applyFill="1" applyBorder="1" applyAlignment="1" applyProtection="1"/>
    <xf numFmtId="49" fontId="0" fillId="3" borderId="42" xfId="0" applyNumberFormat="1" applyFill="1" applyBorder="1" applyProtection="1"/>
    <xf numFmtId="0" fontId="0" fillId="3" borderId="42" xfId="0" applyFill="1" applyBorder="1" applyProtection="1"/>
    <xf numFmtId="0" fontId="0" fillId="3" borderId="41" xfId="0" applyFill="1" applyBorder="1" applyProtection="1"/>
    <xf numFmtId="0" fontId="0" fillId="3" borderId="31" xfId="0" applyFill="1" applyBorder="1" applyProtection="1"/>
    <xf numFmtId="49" fontId="0" fillId="3" borderId="31" xfId="0" applyNumberFormat="1" applyFill="1" applyBorder="1" applyProtection="1"/>
    <xf numFmtId="0" fontId="0" fillId="3" borderId="32" xfId="0" applyFill="1" applyBorder="1" applyProtection="1"/>
    <xf numFmtId="0" fontId="0" fillId="3" borderId="50" xfId="0" applyFill="1" applyBorder="1" applyProtection="1"/>
    <xf numFmtId="0" fontId="0" fillId="3" borderId="51" xfId="0" applyFill="1" applyBorder="1" applyAlignment="1" applyProtection="1">
      <alignment wrapText="1"/>
    </xf>
    <xf numFmtId="0" fontId="0" fillId="3" borderId="49" xfId="0" applyFill="1" applyBorder="1" applyAlignment="1" applyProtection="1">
      <alignment wrapText="1"/>
    </xf>
    <xf numFmtId="0" fontId="0" fillId="3" borderId="52" xfId="0" applyFill="1" applyBorder="1" applyAlignment="1" applyProtection="1">
      <alignment vertical="top"/>
    </xf>
    <xf numFmtId="49" fontId="0" fillId="3" borderId="52" xfId="0" applyNumberFormat="1" applyFill="1" applyBorder="1" applyAlignment="1" applyProtection="1">
      <alignment vertical="top"/>
    </xf>
    <xf numFmtId="49" fontId="0" fillId="3" borderId="48" xfId="0" applyNumberFormat="1" applyFill="1" applyBorder="1" applyAlignment="1" applyProtection="1">
      <alignment vertical="top"/>
    </xf>
    <xf numFmtId="0" fontId="0" fillId="3" borderId="53" xfId="0" applyFill="1" applyBorder="1" applyAlignment="1" applyProtection="1">
      <alignment vertical="top"/>
    </xf>
    <xf numFmtId="164" fontId="0" fillId="3" borderId="48" xfId="0" applyNumberFormat="1" applyFill="1" applyBorder="1" applyAlignment="1" applyProtection="1">
      <alignment vertical="top"/>
    </xf>
    <xf numFmtId="4" fontId="0" fillId="3" borderId="48" xfId="0" applyNumberFormat="1" applyFill="1" applyBorder="1" applyAlignment="1" applyProtection="1">
      <alignment vertical="top"/>
    </xf>
    <xf numFmtId="0" fontId="0" fillId="3" borderId="48" xfId="0" applyFill="1" applyBorder="1" applyAlignment="1" applyProtection="1">
      <alignment vertical="top"/>
    </xf>
    <xf numFmtId="0" fontId="17" fillId="0" borderId="26" xfId="0" applyFont="1" applyBorder="1" applyAlignment="1" applyProtection="1">
      <alignment vertical="top"/>
    </xf>
    <xf numFmtId="0" fontId="17" fillId="0" borderId="26" xfId="0" applyNumberFormat="1" applyFont="1" applyBorder="1" applyAlignment="1" applyProtection="1">
      <alignment vertical="top"/>
    </xf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Font="1" applyBorder="1" applyAlignment="1" applyProtection="1">
      <alignment vertical="top" shrinkToFit="1"/>
    </xf>
    <xf numFmtId="164" fontId="17" fillId="0" borderId="34" xfId="0" applyNumberFormat="1" applyFont="1" applyBorder="1" applyAlignment="1" applyProtection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</xf>
    <xf numFmtId="4" fontId="17" fillId="0" borderId="34" xfId="0" applyNumberFormat="1" applyFont="1" applyBorder="1" applyAlignment="1" applyProtection="1">
      <alignment vertical="top" shrinkToFit="1"/>
    </xf>
    <xf numFmtId="0" fontId="17" fillId="0" borderId="34" xfId="0" applyFont="1" applyBorder="1" applyAlignment="1" applyProtection="1">
      <alignment vertical="top" shrinkToFit="1"/>
    </xf>
    <xf numFmtId="0" fontId="17" fillId="0" borderId="26" xfId="0" applyFont="1" applyBorder="1" applyAlignment="1" applyProtection="1">
      <alignment vertical="top" shrinkToFit="1"/>
    </xf>
    <xf numFmtId="0" fontId="17" fillId="0" borderId="0" xfId="0" applyFont="1" applyProtection="1"/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8" xfId="0" applyNumberFormat="1" applyFill="1" applyBorder="1" applyAlignment="1" applyProtection="1">
      <alignment horizontal="left" vertical="top" wrapText="1"/>
    </xf>
    <xf numFmtId="0" fontId="0" fillId="3" borderId="37" xfId="0" applyFill="1" applyBorder="1" applyAlignment="1" applyProtection="1">
      <alignment vertical="top" shrinkToFit="1"/>
    </xf>
    <xf numFmtId="164" fontId="0" fillId="3" borderId="38" xfId="0" applyNumberFormat="1" applyFill="1" applyBorder="1" applyAlignment="1" applyProtection="1">
      <alignment vertical="top" shrinkToFit="1"/>
    </xf>
    <xf numFmtId="4" fontId="0" fillId="3" borderId="38" xfId="0" applyNumberFormat="1" applyFill="1" applyBorder="1" applyAlignment="1" applyProtection="1">
      <alignment vertical="top" shrinkToFit="1"/>
    </xf>
    <xf numFmtId="0" fontId="0" fillId="3" borderId="38" xfId="0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/>
    </xf>
    <xf numFmtId="0" fontId="17" fillId="0" borderId="10" xfId="0" applyNumberFormat="1" applyFont="1" applyBorder="1" applyAlignment="1" applyProtection="1">
      <alignment vertical="top"/>
    </xf>
    <xf numFmtId="0" fontId="17" fillId="0" borderId="38" xfId="0" applyNumberFormat="1" applyFont="1" applyBorder="1" applyAlignment="1" applyProtection="1">
      <alignment horizontal="left" vertical="top" wrapText="1"/>
    </xf>
    <xf numFmtId="0" fontId="17" fillId="0" borderId="37" xfId="0" applyFont="1" applyBorder="1" applyAlignment="1" applyProtection="1">
      <alignment vertical="top" shrinkToFit="1"/>
    </xf>
    <xf numFmtId="164" fontId="17" fillId="0" borderId="38" xfId="0" applyNumberFormat="1" applyFont="1" applyBorder="1" applyAlignment="1" applyProtection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</xf>
    <xf numFmtId="4" fontId="17" fillId="0" borderId="38" xfId="0" applyNumberFormat="1" applyFont="1" applyBorder="1" applyAlignment="1" applyProtection="1">
      <alignment vertical="top" shrinkToFit="1"/>
    </xf>
    <xf numFmtId="0" fontId="17" fillId="0" borderId="38" xfId="0" applyFont="1" applyBorder="1" applyAlignment="1" applyProtection="1">
      <alignment vertical="top" shrinkToFit="1"/>
    </xf>
    <xf numFmtId="0" fontId="17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47" t="s">
        <v>39</v>
      </c>
      <c r="B2" s="147"/>
      <c r="C2" s="147"/>
      <c r="D2" s="147"/>
      <c r="E2" s="147"/>
      <c r="F2" s="147"/>
      <c r="G2" s="14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opLeftCell="B1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78" t="s">
        <v>42</v>
      </c>
      <c r="C1" s="179"/>
      <c r="D1" s="179"/>
      <c r="E1" s="179"/>
      <c r="F1" s="179"/>
      <c r="G1" s="179"/>
      <c r="H1" s="179"/>
      <c r="I1" s="179"/>
      <c r="J1" s="180"/>
    </row>
    <row r="2" spans="1:15" ht="23.25" customHeight="1" x14ac:dyDescent="0.2">
      <c r="A2" s="4"/>
      <c r="B2" s="81" t="s">
        <v>40</v>
      </c>
      <c r="C2" s="82"/>
      <c r="D2" s="163" t="s">
        <v>47</v>
      </c>
      <c r="E2" s="164"/>
      <c r="F2" s="164"/>
      <c r="G2" s="164"/>
      <c r="H2" s="164"/>
      <c r="I2" s="164"/>
      <c r="J2" s="165"/>
      <c r="O2" s="2"/>
    </row>
    <row r="3" spans="1:15" ht="23.25" customHeight="1" x14ac:dyDescent="0.2">
      <c r="A3" s="4"/>
      <c r="B3" s="83" t="s">
        <v>45</v>
      </c>
      <c r="C3" s="84"/>
      <c r="D3" s="191" t="s">
        <v>43</v>
      </c>
      <c r="E3" s="192"/>
      <c r="F3" s="192"/>
      <c r="G3" s="192"/>
      <c r="H3" s="192"/>
      <c r="I3" s="192"/>
      <c r="J3" s="193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 t="s">
        <v>53</v>
      </c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70"/>
      <c r="E11" s="170"/>
      <c r="F11" s="170"/>
      <c r="G11" s="17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189"/>
      <c r="E12" s="189"/>
      <c r="F12" s="189"/>
      <c r="G12" s="18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190"/>
      <c r="E13" s="190"/>
      <c r="F13" s="190"/>
      <c r="G13" s="19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69"/>
      <c r="F15" s="169"/>
      <c r="G15" s="187"/>
      <c r="H15" s="187"/>
      <c r="I15" s="187" t="s">
        <v>28</v>
      </c>
      <c r="J15" s="188"/>
    </row>
    <row r="16" spans="1:15" ht="23.25" customHeight="1" x14ac:dyDescent="0.2">
      <c r="A16" s="143" t="s">
        <v>23</v>
      </c>
      <c r="B16" s="144" t="s">
        <v>23</v>
      </c>
      <c r="C16" s="58"/>
      <c r="D16" s="59"/>
      <c r="E16" s="166"/>
      <c r="F16" s="167"/>
      <c r="G16" s="166"/>
      <c r="H16" s="167"/>
      <c r="I16" s="166">
        <f>SUMIF(F47:F50,A16,I47:I50)+SUMIF(F47:F50,"PSU",I47:I50)</f>
        <v>0</v>
      </c>
      <c r="J16" s="168"/>
    </row>
    <row r="17" spans="1:10" ht="23.25" customHeight="1" x14ac:dyDescent="0.2">
      <c r="A17" s="143" t="s">
        <v>24</v>
      </c>
      <c r="B17" s="144" t="s">
        <v>24</v>
      </c>
      <c r="C17" s="58"/>
      <c r="D17" s="59"/>
      <c r="E17" s="166"/>
      <c r="F17" s="167"/>
      <c r="G17" s="166"/>
      <c r="H17" s="167"/>
      <c r="I17" s="166">
        <f>SUMIF(F47:F50,A17,I47:I50)</f>
        <v>0</v>
      </c>
      <c r="J17" s="168"/>
    </row>
    <row r="18" spans="1:10" ht="23.25" customHeight="1" x14ac:dyDescent="0.2">
      <c r="A18" s="143" t="s">
        <v>25</v>
      </c>
      <c r="B18" s="144" t="s">
        <v>25</v>
      </c>
      <c r="C18" s="58"/>
      <c r="D18" s="59"/>
      <c r="E18" s="166"/>
      <c r="F18" s="167"/>
      <c r="G18" s="166"/>
      <c r="H18" s="167"/>
      <c r="I18" s="166">
        <f>SUMIF(F47:F50,A18,I47:I50)</f>
        <v>0</v>
      </c>
      <c r="J18" s="168"/>
    </row>
    <row r="19" spans="1:10" ht="23.25" customHeight="1" x14ac:dyDescent="0.2">
      <c r="A19" s="143" t="s">
        <v>65</v>
      </c>
      <c r="B19" s="144" t="s">
        <v>26</v>
      </c>
      <c r="C19" s="58"/>
      <c r="D19" s="59"/>
      <c r="E19" s="166"/>
      <c r="F19" s="167"/>
      <c r="G19" s="166"/>
      <c r="H19" s="167"/>
      <c r="I19" s="166">
        <f>SUMIF(F47:F50,A19,I47:I50)</f>
        <v>0</v>
      </c>
      <c r="J19" s="168"/>
    </row>
    <row r="20" spans="1:10" ht="23.25" customHeight="1" x14ac:dyDescent="0.2">
      <c r="A20" s="143" t="s">
        <v>66</v>
      </c>
      <c r="B20" s="144" t="s">
        <v>27</v>
      </c>
      <c r="C20" s="58"/>
      <c r="D20" s="59"/>
      <c r="E20" s="166"/>
      <c r="F20" s="167"/>
      <c r="G20" s="166"/>
      <c r="H20" s="167"/>
      <c r="I20" s="166">
        <f>SUMIF(F47:F50,A20,I47:I50)</f>
        <v>0</v>
      </c>
      <c r="J20" s="168"/>
    </row>
    <row r="21" spans="1:10" ht="23.25" customHeight="1" x14ac:dyDescent="0.2">
      <c r="A21" s="4"/>
      <c r="B21" s="74" t="s">
        <v>28</v>
      </c>
      <c r="C21" s="75"/>
      <c r="D21" s="76"/>
      <c r="E21" s="176"/>
      <c r="F21" s="185"/>
      <c r="G21" s="176"/>
      <c r="H21" s="185"/>
      <c r="I21" s="176">
        <f>SUM(I16:J20)</f>
        <v>0</v>
      </c>
      <c r="J21" s="17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174">
        <f>ZakladDPHSniVypocet</f>
        <v>0</v>
      </c>
      <c r="H23" s="175"/>
      <c r="I23" s="175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172">
        <f>I23*E23/100</f>
        <v>0</v>
      </c>
      <c r="H24" s="173"/>
      <c r="I24" s="173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174">
        <f>ZakladDPHZaklVypocet</f>
        <v>0</v>
      </c>
      <c r="H25" s="175"/>
      <c r="I25" s="175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81">
        <f>I25*E25/100</f>
        <v>0</v>
      </c>
      <c r="H26" s="182"/>
      <c r="I26" s="182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183">
        <f>0</f>
        <v>0</v>
      </c>
      <c r="H27" s="183"/>
      <c r="I27" s="183"/>
      <c r="J27" s="63" t="str">
        <f t="shared" si="0"/>
        <v>CZK</v>
      </c>
    </row>
    <row r="28" spans="1:10" ht="27.75" customHeight="1" thickBot="1" x14ac:dyDescent="0.25">
      <c r="A28" s="4"/>
      <c r="B28" s="115" t="s">
        <v>22</v>
      </c>
      <c r="C28" s="116"/>
      <c r="D28" s="116"/>
      <c r="E28" s="117"/>
      <c r="F28" s="118"/>
      <c r="G28" s="186">
        <f>ZakladDPHSniVypocet+ZakladDPHZaklVypocet</f>
        <v>0</v>
      </c>
      <c r="H28" s="186"/>
      <c r="I28" s="186"/>
      <c r="J28" s="119" t="str">
        <f t="shared" si="0"/>
        <v>CZK</v>
      </c>
    </row>
    <row r="29" spans="1:10" ht="27.75" hidden="1" customHeight="1" thickBot="1" x14ac:dyDescent="0.25">
      <c r="A29" s="4"/>
      <c r="B29" s="115" t="s">
        <v>35</v>
      </c>
      <c r="C29" s="120"/>
      <c r="D29" s="120"/>
      <c r="E29" s="120"/>
      <c r="F29" s="120"/>
      <c r="G29" s="184">
        <f>ZakladDPHSni+DPHSni+ZakladDPHZakl+DPHZakl+Zaokrouhleni</f>
        <v>0</v>
      </c>
      <c r="H29" s="184"/>
      <c r="I29" s="184"/>
      <c r="J29" s="121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43528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171" t="s">
        <v>2</v>
      </c>
      <c r="E35" s="17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7" t="s">
        <v>1</v>
      </c>
      <c r="J38" s="101" t="s">
        <v>0</v>
      </c>
    </row>
    <row r="39" spans="1:10" ht="25.5" hidden="1" customHeight="1" x14ac:dyDescent="0.2">
      <c r="A39" s="96">
        <v>0</v>
      </c>
      <c r="B39" s="102" t="s">
        <v>54</v>
      </c>
      <c r="C39" s="155" t="s">
        <v>47</v>
      </c>
      <c r="D39" s="156"/>
      <c r="E39" s="156"/>
      <c r="F39" s="108">
        <f>'Rozpočet Pol'!AC60</f>
        <v>0</v>
      </c>
      <c r="G39" s="109">
        <f>'Rozpočet Pol'!AD60</f>
        <v>0</v>
      </c>
      <c r="H39" s="110"/>
      <c r="I39" s="111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157" t="s">
        <v>55</v>
      </c>
      <c r="C40" s="158"/>
      <c r="D40" s="158"/>
      <c r="E40" s="158"/>
      <c r="F40" s="112">
        <f>SUMIF(A39:A39,"=1",F39:F39)</f>
        <v>0</v>
      </c>
      <c r="G40" s="113">
        <f>SUMIF(A39:A39,"=1",G39:G39)</f>
        <v>0</v>
      </c>
      <c r="H40" s="113">
        <f>SUMIF(A39:A39,"=1",H39:H39)</f>
        <v>0</v>
      </c>
      <c r="I40" s="114">
        <f>SUMIF(A39:A39,"=1",I39:I39)</f>
        <v>0</v>
      </c>
      <c r="J40" s="97">
        <f>SUMIF(A39:A39,"=1",J39:J39)</f>
        <v>0</v>
      </c>
    </row>
    <row r="44" spans="1:10" ht="15.75" x14ac:dyDescent="0.25">
      <c r="B44" s="122" t="s">
        <v>57</v>
      </c>
    </row>
    <row r="46" spans="1:10" ht="25.5" customHeight="1" x14ac:dyDescent="0.2">
      <c r="A46" s="123"/>
      <c r="B46" s="127" t="s">
        <v>16</v>
      </c>
      <c r="C46" s="127" t="s">
        <v>5</v>
      </c>
      <c r="D46" s="128"/>
      <c r="E46" s="128"/>
      <c r="F46" s="131" t="s">
        <v>58</v>
      </c>
      <c r="G46" s="131"/>
      <c r="H46" s="131"/>
      <c r="I46" s="159" t="s">
        <v>28</v>
      </c>
      <c r="J46" s="159"/>
    </row>
    <row r="47" spans="1:10" ht="25.5" customHeight="1" x14ac:dyDescent="0.2">
      <c r="A47" s="124"/>
      <c r="B47" s="132" t="s">
        <v>59</v>
      </c>
      <c r="C47" s="161" t="s">
        <v>60</v>
      </c>
      <c r="D47" s="162"/>
      <c r="E47" s="162"/>
      <c r="F47" s="134" t="s">
        <v>24</v>
      </c>
      <c r="G47" s="135"/>
      <c r="H47" s="135"/>
      <c r="I47" s="160">
        <f>'Rozpočet Pol'!G8</f>
        <v>0</v>
      </c>
      <c r="J47" s="160"/>
    </row>
    <row r="48" spans="1:10" ht="25.5" customHeight="1" x14ac:dyDescent="0.2">
      <c r="A48" s="124"/>
      <c r="B48" s="126" t="s">
        <v>61</v>
      </c>
      <c r="C48" s="149" t="s">
        <v>62</v>
      </c>
      <c r="D48" s="150"/>
      <c r="E48" s="150"/>
      <c r="F48" s="136" t="s">
        <v>24</v>
      </c>
      <c r="G48" s="137"/>
      <c r="H48" s="137"/>
      <c r="I48" s="148">
        <f>'Rozpočet Pol'!G25</f>
        <v>0</v>
      </c>
      <c r="J48" s="148"/>
    </row>
    <row r="49" spans="1:10" ht="25.5" customHeight="1" x14ac:dyDescent="0.2">
      <c r="A49" s="124"/>
      <c r="B49" s="126" t="s">
        <v>63</v>
      </c>
      <c r="C49" s="149" t="s">
        <v>64</v>
      </c>
      <c r="D49" s="150"/>
      <c r="E49" s="150"/>
      <c r="F49" s="136" t="s">
        <v>24</v>
      </c>
      <c r="G49" s="137"/>
      <c r="H49" s="137"/>
      <c r="I49" s="148">
        <f>'Rozpočet Pol'!G48</f>
        <v>0</v>
      </c>
      <c r="J49" s="148"/>
    </row>
    <row r="50" spans="1:10" ht="25.5" customHeight="1" x14ac:dyDescent="0.2">
      <c r="A50" s="124"/>
      <c r="B50" s="133" t="s">
        <v>65</v>
      </c>
      <c r="C50" s="152" t="s">
        <v>26</v>
      </c>
      <c r="D50" s="153"/>
      <c r="E50" s="153"/>
      <c r="F50" s="138" t="s">
        <v>65</v>
      </c>
      <c r="G50" s="139"/>
      <c r="H50" s="139"/>
      <c r="I50" s="151">
        <f>'Rozpočet Pol'!G56</f>
        <v>0</v>
      </c>
      <c r="J50" s="151"/>
    </row>
    <row r="51" spans="1:10" ht="25.5" customHeight="1" x14ac:dyDescent="0.2">
      <c r="A51" s="125"/>
      <c r="B51" s="129" t="s">
        <v>1</v>
      </c>
      <c r="C51" s="129"/>
      <c r="D51" s="130"/>
      <c r="E51" s="130"/>
      <c r="F51" s="140"/>
      <c r="G51" s="141"/>
      <c r="H51" s="141"/>
      <c r="I51" s="154">
        <f>SUM(I47:I50)</f>
        <v>0</v>
      </c>
      <c r="J51" s="154"/>
    </row>
    <row r="52" spans="1:10" x14ac:dyDescent="0.2">
      <c r="F52" s="142"/>
      <c r="G52" s="95"/>
      <c r="H52" s="142"/>
      <c r="I52" s="95"/>
      <c r="J52" s="95"/>
    </row>
    <row r="53" spans="1:10" x14ac:dyDescent="0.2">
      <c r="F53" s="142"/>
      <c r="G53" s="95"/>
      <c r="H53" s="142"/>
      <c r="I53" s="95"/>
      <c r="J53" s="95"/>
    </row>
    <row r="54" spans="1:10" x14ac:dyDescent="0.2">
      <c r="F54" s="142"/>
      <c r="G54" s="95"/>
      <c r="H54" s="142"/>
      <c r="I54" s="95"/>
      <c r="J54" s="95"/>
    </row>
  </sheetData>
  <sheetProtection algorithmName="SHA-512" hashValue="MG6rgvYVw1ODiEJWUM04yl8R7j7g1SshUO3Craz/2LqqXsAvW712EX9tcZMl3zRcQ7AX6Fpl2ofI10bGwr/Y1A==" saltValue="6ua/Ea44iBwsEqPnyRcaRg==" spinCount="100000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94" t="s">
        <v>6</v>
      </c>
      <c r="B1" s="194"/>
      <c r="C1" s="195"/>
      <c r="D1" s="194"/>
      <c r="E1" s="194"/>
      <c r="F1" s="194"/>
      <c r="G1" s="194"/>
    </row>
    <row r="2" spans="1:7" ht="24.95" customHeight="1" x14ac:dyDescent="0.2">
      <c r="A2" s="79" t="s">
        <v>41</v>
      </c>
      <c r="B2" s="78"/>
      <c r="C2" s="196"/>
      <c r="D2" s="196"/>
      <c r="E2" s="196"/>
      <c r="F2" s="196"/>
      <c r="G2" s="197"/>
    </row>
    <row r="3" spans="1:7" ht="24.95" hidden="1" customHeight="1" x14ac:dyDescent="0.2">
      <c r="A3" s="79" t="s">
        <v>7</v>
      </c>
      <c r="B3" s="78"/>
      <c r="C3" s="196"/>
      <c r="D3" s="196"/>
      <c r="E3" s="196"/>
      <c r="F3" s="196"/>
      <c r="G3" s="197"/>
    </row>
    <row r="4" spans="1:7" ht="24.95" hidden="1" customHeight="1" x14ac:dyDescent="0.2">
      <c r="A4" s="79" t="s">
        <v>8</v>
      </c>
      <c r="B4" s="78"/>
      <c r="C4" s="196"/>
      <c r="D4" s="196"/>
      <c r="E4" s="196"/>
      <c r="F4" s="196"/>
      <c r="G4" s="19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0"/>
  <sheetViews>
    <sheetView showGridLines="0" tabSelected="1" zoomScale="85" zoomScaleNormal="85" zoomScaleSheetLayoutView="115" workbookViewId="0">
      <selection activeCell="F19" sqref="F19"/>
    </sheetView>
  </sheetViews>
  <sheetFormatPr defaultRowHeight="12.75" outlineLevelRow="1" x14ac:dyDescent="0.2"/>
  <cols>
    <col min="1" max="1" width="4.28515625" style="211" customWidth="1"/>
    <col min="2" max="2" width="14.42578125" style="277" customWidth="1"/>
    <col min="3" max="3" width="38.28515625" style="277" customWidth="1"/>
    <col min="4" max="4" width="4.7109375" style="211" customWidth="1"/>
    <col min="5" max="5" width="10.7109375" style="211" customWidth="1"/>
    <col min="6" max="6" width="9.85546875" style="211" customWidth="1"/>
    <col min="7" max="7" width="12.7109375" style="211" customWidth="1"/>
    <col min="8" max="13" width="0" style="211" hidden="1" customWidth="1"/>
    <col min="14" max="15" width="9.140625" style="211"/>
    <col min="16" max="21" width="0" style="211" hidden="1" customWidth="1"/>
    <col min="22" max="28" width="9.140625" style="211"/>
    <col min="29" max="39" width="0" style="211" hidden="1" customWidth="1"/>
    <col min="40" max="16384" width="9.140625" style="211"/>
  </cols>
  <sheetData>
    <row r="1" spans="1:60" ht="15.75" customHeight="1" x14ac:dyDescent="0.25">
      <c r="A1" s="210" t="s">
        <v>193</v>
      </c>
      <c r="B1" s="210"/>
      <c r="C1" s="210"/>
      <c r="D1" s="210"/>
      <c r="E1" s="210"/>
      <c r="F1" s="210"/>
      <c r="G1" s="210"/>
      <c r="AE1" s="211" t="s">
        <v>68</v>
      </c>
    </row>
    <row r="2" spans="1:60" ht="25.15" customHeight="1" x14ac:dyDescent="0.2">
      <c r="A2" s="212" t="s">
        <v>67</v>
      </c>
      <c r="B2" s="213"/>
      <c r="C2" s="214" t="s">
        <v>47</v>
      </c>
      <c r="D2" s="215"/>
      <c r="E2" s="215"/>
      <c r="F2" s="215"/>
      <c r="G2" s="216"/>
      <c r="AE2" s="211" t="s">
        <v>69</v>
      </c>
    </row>
    <row r="3" spans="1:60" ht="25.15" customHeight="1" x14ac:dyDescent="0.2">
      <c r="A3" s="217" t="s">
        <v>7</v>
      </c>
      <c r="B3" s="218"/>
      <c r="C3" s="219" t="s">
        <v>43</v>
      </c>
      <c r="D3" s="220"/>
      <c r="E3" s="220"/>
      <c r="F3" s="220"/>
      <c r="G3" s="221"/>
      <c r="AE3" s="211" t="s">
        <v>70</v>
      </c>
    </row>
    <row r="4" spans="1:60" ht="25.15" hidden="1" customHeight="1" x14ac:dyDescent="0.2">
      <c r="A4" s="217" t="s">
        <v>8</v>
      </c>
      <c r="B4" s="218"/>
      <c r="C4" s="219"/>
      <c r="D4" s="220"/>
      <c r="E4" s="220"/>
      <c r="F4" s="220"/>
      <c r="G4" s="221"/>
      <c r="AE4" s="211" t="s">
        <v>71</v>
      </c>
    </row>
    <row r="5" spans="1:60" hidden="1" x14ac:dyDescent="0.2">
      <c r="A5" s="222" t="s">
        <v>72</v>
      </c>
      <c r="B5" s="223"/>
      <c r="C5" s="224"/>
      <c r="D5" s="225"/>
      <c r="E5" s="225"/>
      <c r="F5" s="225"/>
      <c r="G5" s="226"/>
      <c r="AE5" s="211" t="s">
        <v>73</v>
      </c>
    </row>
    <row r="7" spans="1:60" ht="38.25" x14ac:dyDescent="0.2">
      <c r="A7" s="227" t="s">
        <v>74</v>
      </c>
      <c r="B7" s="228" t="s">
        <v>75</v>
      </c>
      <c r="C7" s="228" t="s">
        <v>76</v>
      </c>
      <c r="D7" s="227" t="s">
        <v>77</v>
      </c>
      <c r="E7" s="227" t="s">
        <v>78</v>
      </c>
      <c r="F7" s="229" t="s">
        <v>79</v>
      </c>
      <c r="G7" s="230" t="s">
        <v>28</v>
      </c>
      <c r="H7" s="231" t="s">
        <v>29</v>
      </c>
      <c r="I7" s="231" t="s">
        <v>80</v>
      </c>
      <c r="J7" s="231" t="s">
        <v>30</v>
      </c>
      <c r="K7" s="231" t="s">
        <v>81</v>
      </c>
      <c r="L7" s="231" t="s">
        <v>82</v>
      </c>
      <c r="M7" s="231" t="s">
        <v>83</v>
      </c>
      <c r="N7" s="231" t="s">
        <v>84</v>
      </c>
      <c r="O7" s="231" t="s">
        <v>85</v>
      </c>
      <c r="P7" s="231" t="s">
        <v>86</v>
      </c>
      <c r="Q7" s="231" t="s">
        <v>87</v>
      </c>
      <c r="R7" s="231" t="s">
        <v>88</v>
      </c>
      <c r="S7" s="231" t="s">
        <v>89</v>
      </c>
      <c r="T7" s="231" t="s">
        <v>90</v>
      </c>
      <c r="U7" s="232" t="s">
        <v>91</v>
      </c>
    </row>
    <row r="8" spans="1:60" x14ac:dyDescent="0.2">
      <c r="A8" s="233" t="s">
        <v>92</v>
      </c>
      <c r="B8" s="234" t="s">
        <v>59</v>
      </c>
      <c r="C8" s="235" t="s">
        <v>60</v>
      </c>
      <c r="D8" s="236"/>
      <c r="E8" s="237"/>
      <c r="F8" s="238"/>
      <c r="G8" s="238">
        <f>SUMIF(AE9:AE24,"&lt;&gt;NOR",G9:G24)</f>
        <v>0</v>
      </c>
      <c r="H8" s="238"/>
      <c r="I8" s="238">
        <f>SUM(I9:I24)</f>
        <v>0</v>
      </c>
      <c r="J8" s="238"/>
      <c r="K8" s="238">
        <f>SUM(K9:K24)</f>
        <v>0</v>
      </c>
      <c r="L8" s="238"/>
      <c r="M8" s="238">
        <f>SUM(M9:M24)</f>
        <v>0</v>
      </c>
      <c r="N8" s="239"/>
      <c r="O8" s="239">
        <f>SUM(O9:O24)</f>
        <v>0.11898</v>
      </c>
      <c r="P8" s="239"/>
      <c r="Q8" s="239">
        <f>SUM(Q9:Q24)</f>
        <v>0</v>
      </c>
      <c r="R8" s="239"/>
      <c r="S8" s="239"/>
      <c r="T8" s="233"/>
      <c r="U8" s="239">
        <f>SUM(U9:U24)</f>
        <v>97.08</v>
      </c>
      <c r="AE8" s="211" t="s">
        <v>93</v>
      </c>
    </row>
    <row r="9" spans="1:60" outlineLevel="1" x14ac:dyDescent="0.2">
      <c r="A9" s="240">
        <v>1</v>
      </c>
      <c r="B9" s="241" t="s">
        <v>94</v>
      </c>
      <c r="C9" s="242" t="s">
        <v>95</v>
      </c>
      <c r="D9" s="243" t="s">
        <v>96</v>
      </c>
      <c r="E9" s="244">
        <v>54</v>
      </c>
      <c r="F9" s="145"/>
      <c r="G9" s="246">
        <f t="shared" ref="G9:G24" si="0">ROUND(E9*F9,2)</f>
        <v>0</v>
      </c>
      <c r="H9" s="245"/>
      <c r="I9" s="246">
        <f t="shared" ref="I9:I24" si="1">ROUND(E9*H9,2)</f>
        <v>0</v>
      </c>
      <c r="J9" s="245"/>
      <c r="K9" s="246">
        <f t="shared" ref="K9:K24" si="2">ROUND(E9*J9,2)</f>
        <v>0</v>
      </c>
      <c r="L9" s="246">
        <v>21</v>
      </c>
      <c r="M9" s="246">
        <f t="shared" ref="M9:M24" si="3">G9*(1+L9/100)</f>
        <v>0</v>
      </c>
      <c r="N9" s="247">
        <v>3.8000000000000002E-4</v>
      </c>
      <c r="O9" s="247">
        <f t="shared" ref="O9:O24" si="4">ROUND(E9*N9,5)</f>
        <v>2.052E-2</v>
      </c>
      <c r="P9" s="247">
        <v>0</v>
      </c>
      <c r="Q9" s="247">
        <f t="shared" ref="Q9:Q24" si="5">ROUND(E9*P9,5)</f>
        <v>0</v>
      </c>
      <c r="R9" s="247"/>
      <c r="S9" s="247"/>
      <c r="T9" s="248">
        <v>0.32</v>
      </c>
      <c r="U9" s="247">
        <f t="shared" ref="U9:U24" si="6">ROUND(E9*T9,2)</f>
        <v>17.28</v>
      </c>
      <c r="V9" s="249"/>
      <c r="W9" s="249"/>
      <c r="X9" s="249"/>
      <c r="Y9" s="249"/>
      <c r="Z9" s="249"/>
      <c r="AA9" s="249"/>
      <c r="AB9" s="249"/>
      <c r="AC9" s="249"/>
      <c r="AD9" s="249"/>
      <c r="AE9" s="249" t="s">
        <v>97</v>
      </c>
      <c r="AF9" s="249"/>
      <c r="AG9" s="249"/>
      <c r="AH9" s="249"/>
      <c r="AI9" s="249"/>
      <c r="AJ9" s="249"/>
      <c r="AK9" s="249"/>
      <c r="AL9" s="249"/>
      <c r="AM9" s="249"/>
      <c r="AN9" s="249"/>
      <c r="AO9" s="249"/>
      <c r="AP9" s="249"/>
      <c r="AQ9" s="249"/>
      <c r="AR9" s="249"/>
      <c r="AS9" s="249"/>
      <c r="AT9" s="249"/>
      <c r="AU9" s="249"/>
      <c r="AV9" s="249"/>
      <c r="AW9" s="249"/>
      <c r="AX9" s="249"/>
      <c r="AY9" s="249"/>
      <c r="AZ9" s="249"/>
      <c r="BA9" s="249"/>
      <c r="BB9" s="249"/>
      <c r="BC9" s="249"/>
      <c r="BD9" s="249"/>
      <c r="BE9" s="249"/>
      <c r="BF9" s="249"/>
      <c r="BG9" s="249"/>
      <c r="BH9" s="249"/>
    </row>
    <row r="10" spans="1:60" outlineLevel="1" x14ac:dyDescent="0.2">
      <c r="A10" s="240">
        <v>2</v>
      </c>
      <c r="B10" s="241" t="s">
        <v>98</v>
      </c>
      <c r="C10" s="242" t="s">
        <v>99</v>
      </c>
      <c r="D10" s="243" t="s">
        <v>96</v>
      </c>
      <c r="E10" s="244">
        <v>54</v>
      </c>
      <c r="F10" s="145"/>
      <c r="G10" s="246">
        <f t="shared" si="0"/>
        <v>0</v>
      </c>
      <c r="H10" s="245"/>
      <c r="I10" s="246">
        <f t="shared" si="1"/>
        <v>0</v>
      </c>
      <c r="J10" s="245"/>
      <c r="K10" s="246">
        <f t="shared" si="2"/>
        <v>0</v>
      </c>
      <c r="L10" s="246">
        <v>21</v>
      </c>
      <c r="M10" s="246">
        <f t="shared" si="3"/>
        <v>0</v>
      </c>
      <c r="N10" s="247">
        <v>6.0000000000000002E-5</v>
      </c>
      <c r="O10" s="247">
        <f t="shared" si="4"/>
        <v>3.2399999999999998E-3</v>
      </c>
      <c r="P10" s="247">
        <v>0</v>
      </c>
      <c r="Q10" s="247">
        <f t="shared" si="5"/>
        <v>0</v>
      </c>
      <c r="R10" s="247"/>
      <c r="S10" s="247"/>
      <c r="T10" s="248">
        <v>0</v>
      </c>
      <c r="U10" s="247">
        <f t="shared" si="6"/>
        <v>0</v>
      </c>
      <c r="V10" s="249"/>
      <c r="W10" s="249"/>
      <c r="X10" s="249"/>
      <c r="Y10" s="249"/>
      <c r="Z10" s="249"/>
      <c r="AA10" s="249"/>
      <c r="AB10" s="249"/>
      <c r="AC10" s="249"/>
      <c r="AD10" s="249"/>
      <c r="AE10" s="249" t="s">
        <v>100</v>
      </c>
      <c r="AF10" s="249"/>
      <c r="AG10" s="249"/>
      <c r="AH10" s="249"/>
      <c r="AI10" s="249"/>
      <c r="AJ10" s="249"/>
      <c r="AK10" s="249"/>
      <c r="AL10" s="249"/>
      <c r="AM10" s="249"/>
      <c r="AN10" s="249"/>
      <c r="AO10" s="249"/>
      <c r="AP10" s="249"/>
      <c r="AQ10" s="249"/>
      <c r="AR10" s="249"/>
      <c r="AS10" s="249"/>
      <c r="AT10" s="249"/>
      <c r="AU10" s="249"/>
      <c r="AV10" s="249"/>
      <c r="AW10" s="249"/>
      <c r="AX10" s="249"/>
      <c r="AY10" s="249"/>
      <c r="AZ10" s="249"/>
      <c r="BA10" s="249"/>
      <c r="BB10" s="249"/>
      <c r="BC10" s="249"/>
      <c r="BD10" s="249"/>
      <c r="BE10" s="249"/>
      <c r="BF10" s="249"/>
      <c r="BG10" s="249"/>
      <c r="BH10" s="249"/>
    </row>
    <row r="11" spans="1:60" outlineLevel="1" x14ac:dyDescent="0.2">
      <c r="A11" s="240">
        <v>3</v>
      </c>
      <c r="B11" s="241" t="s">
        <v>101</v>
      </c>
      <c r="C11" s="242" t="s">
        <v>102</v>
      </c>
      <c r="D11" s="243" t="s">
        <v>96</v>
      </c>
      <c r="E11" s="244">
        <v>12</v>
      </c>
      <c r="F11" s="145"/>
      <c r="G11" s="246">
        <f t="shared" si="0"/>
        <v>0</v>
      </c>
      <c r="H11" s="245"/>
      <c r="I11" s="246">
        <f t="shared" si="1"/>
        <v>0</v>
      </c>
      <c r="J11" s="245"/>
      <c r="K11" s="246">
        <f t="shared" si="2"/>
        <v>0</v>
      </c>
      <c r="L11" s="246">
        <v>21</v>
      </c>
      <c r="M11" s="246">
        <f t="shared" si="3"/>
        <v>0</v>
      </c>
      <c r="N11" s="247">
        <v>3.8000000000000002E-4</v>
      </c>
      <c r="O11" s="247">
        <f t="shared" si="4"/>
        <v>4.5599999999999998E-3</v>
      </c>
      <c r="P11" s="247">
        <v>0</v>
      </c>
      <c r="Q11" s="247">
        <f t="shared" si="5"/>
        <v>0</v>
      </c>
      <c r="R11" s="247"/>
      <c r="S11" s="247"/>
      <c r="T11" s="248">
        <v>0.32</v>
      </c>
      <c r="U11" s="247">
        <f t="shared" si="6"/>
        <v>3.84</v>
      </c>
      <c r="V11" s="249"/>
      <c r="W11" s="249"/>
      <c r="X11" s="249"/>
      <c r="Y11" s="249"/>
      <c r="Z11" s="249"/>
      <c r="AA11" s="249"/>
      <c r="AB11" s="249"/>
      <c r="AC11" s="249"/>
      <c r="AD11" s="249"/>
      <c r="AE11" s="249" t="s">
        <v>97</v>
      </c>
      <c r="AF11" s="249"/>
      <c r="AG11" s="249"/>
      <c r="AH11" s="249"/>
      <c r="AI11" s="249"/>
      <c r="AJ11" s="249"/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49"/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</row>
    <row r="12" spans="1:60" outlineLevel="1" x14ac:dyDescent="0.2">
      <c r="A12" s="240">
        <v>4</v>
      </c>
      <c r="B12" s="241" t="s">
        <v>103</v>
      </c>
      <c r="C12" s="242" t="s">
        <v>104</v>
      </c>
      <c r="D12" s="243" t="s">
        <v>96</v>
      </c>
      <c r="E12" s="244">
        <v>5</v>
      </c>
      <c r="F12" s="145"/>
      <c r="G12" s="246">
        <f t="shared" si="0"/>
        <v>0</v>
      </c>
      <c r="H12" s="245"/>
      <c r="I12" s="246">
        <f t="shared" si="1"/>
        <v>0</v>
      </c>
      <c r="J12" s="245"/>
      <c r="K12" s="246">
        <f t="shared" si="2"/>
        <v>0</v>
      </c>
      <c r="L12" s="246">
        <v>21</v>
      </c>
      <c r="M12" s="246">
        <f t="shared" si="3"/>
        <v>0</v>
      </c>
      <c r="N12" s="247">
        <v>4.6999999999999999E-4</v>
      </c>
      <c r="O12" s="247">
        <f t="shared" si="4"/>
        <v>2.3500000000000001E-3</v>
      </c>
      <c r="P12" s="247">
        <v>0</v>
      </c>
      <c r="Q12" s="247">
        <f t="shared" si="5"/>
        <v>0</v>
      </c>
      <c r="R12" s="247"/>
      <c r="S12" s="247"/>
      <c r="T12" s="248">
        <v>0.36</v>
      </c>
      <c r="U12" s="247">
        <f t="shared" si="6"/>
        <v>1.8</v>
      </c>
      <c r="V12" s="249"/>
      <c r="W12" s="249"/>
      <c r="X12" s="249"/>
      <c r="Y12" s="249"/>
      <c r="Z12" s="249"/>
      <c r="AA12" s="249"/>
      <c r="AB12" s="249"/>
      <c r="AC12" s="249"/>
      <c r="AD12" s="249"/>
      <c r="AE12" s="249" t="s">
        <v>97</v>
      </c>
      <c r="AF12" s="249"/>
      <c r="AG12" s="249"/>
      <c r="AH12" s="249"/>
      <c r="AI12" s="249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</row>
    <row r="13" spans="1:60" outlineLevel="1" x14ac:dyDescent="0.2">
      <c r="A13" s="240">
        <v>5</v>
      </c>
      <c r="B13" s="241" t="s">
        <v>105</v>
      </c>
      <c r="C13" s="242" t="s">
        <v>106</v>
      </c>
      <c r="D13" s="243" t="s">
        <v>96</v>
      </c>
      <c r="E13" s="244">
        <v>56</v>
      </c>
      <c r="F13" s="145"/>
      <c r="G13" s="246">
        <f t="shared" si="0"/>
        <v>0</v>
      </c>
      <c r="H13" s="245"/>
      <c r="I13" s="246">
        <f t="shared" si="1"/>
        <v>0</v>
      </c>
      <c r="J13" s="245"/>
      <c r="K13" s="246">
        <f t="shared" si="2"/>
        <v>0</v>
      </c>
      <c r="L13" s="246">
        <v>21</v>
      </c>
      <c r="M13" s="246">
        <f t="shared" si="3"/>
        <v>0</v>
      </c>
      <c r="N13" s="247">
        <v>6.9999999999999999E-4</v>
      </c>
      <c r="O13" s="247">
        <f t="shared" si="4"/>
        <v>3.9199999999999999E-2</v>
      </c>
      <c r="P13" s="247">
        <v>0</v>
      </c>
      <c r="Q13" s="247">
        <f t="shared" si="5"/>
        <v>0</v>
      </c>
      <c r="R13" s="247"/>
      <c r="S13" s="247"/>
      <c r="T13" s="248">
        <v>0.45200000000000001</v>
      </c>
      <c r="U13" s="247">
        <f t="shared" si="6"/>
        <v>25.31</v>
      </c>
      <c r="V13" s="249"/>
      <c r="W13" s="249"/>
      <c r="X13" s="249"/>
      <c r="Y13" s="249"/>
      <c r="Z13" s="249"/>
      <c r="AA13" s="249"/>
      <c r="AB13" s="249"/>
      <c r="AC13" s="249"/>
      <c r="AD13" s="249"/>
      <c r="AE13" s="249" t="s">
        <v>97</v>
      </c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</row>
    <row r="14" spans="1:60" outlineLevel="1" x14ac:dyDescent="0.2">
      <c r="A14" s="240">
        <v>6</v>
      </c>
      <c r="B14" s="241" t="s">
        <v>107</v>
      </c>
      <c r="C14" s="242" t="s">
        <v>108</v>
      </c>
      <c r="D14" s="243" t="s">
        <v>96</v>
      </c>
      <c r="E14" s="244">
        <v>3</v>
      </c>
      <c r="F14" s="145"/>
      <c r="G14" s="246">
        <f t="shared" si="0"/>
        <v>0</v>
      </c>
      <c r="H14" s="245"/>
      <c r="I14" s="246">
        <f t="shared" si="1"/>
        <v>0</v>
      </c>
      <c r="J14" s="245"/>
      <c r="K14" s="246">
        <f t="shared" si="2"/>
        <v>0</v>
      </c>
      <c r="L14" s="246">
        <v>21</v>
      </c>
      <c r="M14" s="246">
        <f t="shared" si="3"/>
        <v>0</v>
      </c>
      <c r="N14" s="247">
        <v>1.5100000000000001E-3</v>
      </c>
      <c r="O14" s="247">
        <f t="shared" si="4"/>
        <v>4.5300000000000002E-3</v>
      </c>
      <c r="P14" s="247">
        <v>0</v>
      </c>
      <c r="Q14" s="247">
        <f t="shared" si="5"/>
        <v>0</v>
      </c>
      <c r="R14" s="247"/>
      <c r="S14" s="247"/>
      <c r="T14" s="248">
        <v>1.17</v>
      </c>
      <c r="U14" s="247">
        <f t="shared" si="6"/>
        <v>3.51</v>
      </c>
      <c r="V14" s="249"/>
      <c r="W14" s="249"/>
      <c r="X14" s="249"/>
      <c r="Y14" s="249"/>
      <c r="Z14" s="249"/>
      <c r="AA14" s="249"/>
      <c r="AB14" s="249"/>
      <c r="AC14" s="249"/>
      <c r="AD14" s="249"/>
      <c r="AE14" s="249" t="s">
        <v>97</v>
      </c>
      <c r="AF14" s="249"/>
      <c r="AG14" s="249"/>
      <c r="AH14" s="249"/>
      <c r="AI14" s="249"/>
      <c r="AJ14" s="249"/>
      <c r="AK14" s="249"/>
      <c r="AL14" s="249"/>
      <c r="AM14" s="249"/>
      <c r="AN14" s="249"/>
      <c r="AO14" s="249"/>
      <c r="AP14" s="249"/>
      <c r="AQ14" s="249"/>
      <c r="AR14" s="249"/>
      <c r="AS14" s="249"/>
      <c r="AT14" s="249"/>
      <c r="AU14" s="249"/>
      <c r="AV14" s="249"/>
      <c r="AW14" s="249"/>
      <c r="AX14" s="249"/>
      <c r="AY14" s="249"/>
      <c r="AZ14" s="249"/>
      <c r="BA14" s="249"/>
      <c r="BB14" s="249"/>
      <c r="BC14" s="249"/>
      <c r="BD14" s="249"/>
      <c r="BE14" s="249"/>
      <c r="BF14" s="249"/>
      <c r="BG14" s="249"/>
      <c r="BH14" s="249"/>
    </row>
    <row r="15" spans="1:60" outlineLevel="1" x14ac:dyDescent="0.2">
      <c r="A15" s="240">
        <v>7</v>
      </c>
      <c r="B15" s="241" t="s">
        <v>109</v>
      </c>
      <c r="C15" s="242" t="s">
        <v>110</v>
      </c>
      <c r="D15" s="243" t="s">
        <v>111</v>
      </c>
      <c r="E15" s="244">
        <v>14</v>
      </c>
      <c r="F15" s="145"/>
      <c r="G15" s="246">
        <f t="shared" si="0"/>
        <v>0</v>
      </c>
      <c r="H15" s="245"/>
      <c r="I15" s="246">
        <f t="shared" si="1"/>
        <v>0</v>
      </c>
      <c r="J15" s="245"/>
      <c r="K15" s="246">
        <f t="shared" si="2"/>
        <v>0</v>
      </c>
      <c r="L15" s="246">
        <v>21</v>
      </c>
      <c r="M15" s="246">
        <f t="shared" si="3"/>
        <v>0</v>
      </c>
      <c r="N15" s="247">
        <v>2.0899999999999998E-3</v>
      </c>
      <c r="O15" s="247">
        <f t="shared" si="4"/>
        <v>2.9260000000000001E-2</v>
      </c>
      <c r="P15" s="247">
        <v>0</v>
      </c>
      <c r="Q15" s="247">
        <f t="shared" si="5"/>
        <v>0</v>
      </c>
      <c r="R15" s="247"/>
      <c r="S15" s="247"/>
      <c r="T15" s="248">
        <v>1.744</v>
      </c>
      <c r="U15" s="247">
        <f t="shared" si="6"/>
        <v>24.42</v>
      </c>
      <c r="V15" s="249"/>
      <c r="W15" s="249"/>
      <c r="X15" s="249"/>
      <c r="Y15" s="249"/>
      <c r="Z15" s="249"/>
      <c r="AA15" s="249"/>
      <c r="AB15" s="249"/>
      <c r="AC15" s="249"/>
      <c r="AD15" s="249"/>
      <c r="AE15" s="249" t="s">
        <v>97</v>
      </c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49"/>
      <c r="AW15" s="249"/>
      <c r="AX15" s="249"/>
      <c r="AY15" s="249"/>
      <c r="AZ15" s="249"/>
      <c r="BA15" s="249"/>
      <c r="BB15" s="249"/>
      <c r="BC15" s="249"/>
      <c r="BD15" s="249"/>
      <c r="BE15" s="249"/>
      <c r="BF15" s="249"/>
      <c r="BG15" s="249"/>
      <c r="BH15" s="249"/>
    </row>
    <row r="16" spans="1:60" outlineLevel="1" x14ac:dyDescent="0.2">
      <c r="A16" s="240">
        <v>8</v>
      </c>
      <c r="B16" s="241" t="s">
        <v>112</v>
      </c>
      <c r="C16" s="242" t="s">
        <v>113</v>
      </c>
      <c r="D16" s="243" t="s">
        <v>111</v>
      </c>
      <c r="E16" s="244">
        <v>8</v>
      </c>
      <c r="F16" s="145"/>
      <c r="G16" s="246">
        <f t="shared" si="0"/>
        <v>0</v>
      </c>
      <c r="H16" s="245"/>
      <c r="I16" s="246">
        <f t="shared" si="1"/>
        <v>0</v>
      </c>
      <c r="J16" s="245"/>
      <c r="K16" s="246">
        <f t="shared" si="2"/>
        <v>0</v>
      </c>
      <c r="L16" s="246">
        <v>21</v>
      </c>
      <c r="M16" s="246">
        <f t="shared" si="3"/>
        <v>0</v>
      </c>
      <c r="N16" s="247">
        <v>0</v>
      </c>
      <c r="O16" s="247">
        <f t="shared" si="4"/>
        <v>0</v>
      </c>
      <c r="P16" s="247">
        <v>0</v>
      </c>
      <c r="Q16" s="247">
        <f t="shared" si="5"/>
        <v>0</v>
      </c>
      <c r="R16" s="247"/>
      <c r="S16" s="247"/>
      <c r="T16" s="248">
        <v>0.15</v>
      </c>
      <c r="U16" s="247">
        <f t="shared" si="6"/>
        <v>1.2</v>
      </c>
      <c r="V16" s="249"/>
      <c r="W16" s="249"/>
      <c r="X16" s="249"/>
      <c r="Y16" s="249"/>
      <c r="Z16" s="249"/>
      <c r="AA16" s="249"/>
      <c r="AB16" s="249"/>
      <c r="AC16" s="249"/>
      <c r="AD16" s="249"/>
      <c r="AE16" s="249" t="s">
        <v>97</v>
      </c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49"/>
      <c r="BE16" s="249"/>
      <c r="BF16" s="249"/>
      <c r="BG16" s="249"/>
      <c r="BH16" s="249"/>
    </row>
    <row r="17" spans="1:60" outlineLevel="1" x14ac:dyDescent="0.2">
      <c r="A17" s="240">
        <v>9</v>
      </c>
      <c r="B17" s="241" t="s">
        <v>114</v>
      </c>
      <c r="C17" s="242" t="s">
        <v>115</v>
      </c>
      <c r="D17" s="243" t="s">
        <v>111</v>
      </c>
      <c r="E17" s="244">
        <v>6</v>
      </c>
      <c r="F17" s="145"/>
      <c r="G17" s="246">
        <f t="shared" si="0"/>
        <v>0</v>
      </c>
      <c r="H17" s="245"/>
      <c r="I17" s="246">
        <f t="shared" si="1"/>
        <v>0</v>
      </c>
      <c r="J17" s="245"/>
      <c r="K17" s="246">
        <f t="shared" si="2"/>
        <v>0</v>
      </c>
      <c r="L17" s="246">
        <v>21</v>
      </c>
      <c r="M17" s="246">
        <f t="shared" si="3"/>
        <v>0</v>
      </c>
      <c r="N17" s="247">
        <v>0</v>
      </c>
      <c r="O17" s="247">
        <f t="shared" si="4"/>
        <v>0</v>
      </c>
      <c r="P17" s="247">
        <v>0</v>
      </c>
      <c r="Q17" s="247">
        <f t="shared" si="5"/>
        <v>0</v>
      </c>
      <c r="R17" s="247"/>
      <c r="S17" s="247"/>
      <c r="T17" s="248">
        <v>0.16</v>
      </c>
      <c r="U17" s="247">
        <f t="shared" si="6"/>
        <v>0.96</v>
      </c>
      <c r="V17" s="249"/>
      <c r="W17" s="249"/>
      <c r="X17" s="249"/>
      <c r="Y17" s="249"/>
      <c r="Z17" s="249"/>
      <c r="AA17" s="249"/>
      <c r="AB17" s="249"/>
      <c r="AC17" s="249"/>
      <c r="AD17" s="249"/>
      <c r="AE17" s="249" t="s">
        <v>97</v>
      </c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49"/>
      <c r="AW17" s="249"/>
      <c r="AX17" s="249"/>
      <c r="AY17" s="249"/>
      <c r="AZ17" s="249"/>
      <c r="BA17" s="249"/>
      <c r="BB17" s="249"/>
      <c r="BC17" s="249"/>
      <c r="BD17" s="249"/>
      <c r="BE17" s="249"/>
      <c r="BF17" s="249"/>
      <c r="BG17" s="249"/>
      <c r="BH17" s="249"/>
    </row>
    <row r="18" spans="1:60" outlineLevel="1" x14ac:dyDescent="0.2">
      <c r="A18" s="240">
        <v>10</v>
      </c>
      <c r="B18" s="241" t="s">
        <v>116</v>
      </c>
      <c r="C18" s="242" t="s">
        <v>117</v>
      </c>
      <c r="D18" s="243" t="s">
        <v>111</v>
      </c>
      <c r="E18" s="244">
        <v>3</v>
      </c>
      <c r="F18" s="145"/>
      <c r="G18" s="246">
        <f t="shared" si="0"/>
        <v>0</v>
      </c>
      <c r="H18" s="245"/>
      <c r="I18" s="246">
        <f t="shared" si="1"/>
        <v>0</v>
      </c>
      <c r="J18" s="245"/>
      <c r="K18" s="246">
        <f t="shared" si="2"/>
        <v>0</v>
      </c>
      <c r="L18" s="246">
        <v>21</v>
      </c>
      <c r="M18" s="246">
        <f t="shared" si="3"/>
        <v>0</v>
      </c>
      <c r="N18" s="247">
        <v>0</v>
      </c>
      <c r="O18" s="247">
        <f t="shared" si="4"/>
        <v>0</v>
      </c>
      <c r="P18" s="247">
        <v>0</v>
      </c>
      <c r="Q18" s="247">
        <f t="shared" si="5"/>
        <v>0</v>
      </c>
      <c r="R18" s="247"/>
      <c r="S18" s="247"/>
      <c r="T18" s="248">
        <v>0.17</v>
      </c>
      <c r="U18" s="247">
        <f t="shared" si="6"/>
        <v>0.51</v>
      </c>
      <c r="V18" s="249"/>
      <c r="W18" s="249"/>
      <c r="X18" s="249"/>
      <c r="Y18" s="249"/>
      <c r="Z18" s="249"/>
      <c r="AA18" s="249"/>
      <c r="AB18" s="249"/>
      <c r="AC18" s="249"/>
      <c r="AD18" s="249"/>
      <c r="AE18" s="249" t="s">
        <v>97</v>
      </c>
      <c r="AF18" s="249"/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49"/>
      <c r="AV18" s="249"/>
      <c r="AW18" s="249"/>
      <c r="AX18" s="249"/>
      <c r="AY18" s="249"/>
      <c r="AZ18" s="249"/>
      <c r="BA18" s="249"/>
      <c r="BB18" s="249"/>
      <c r="BC18" s="249"/>
      <c r="BD18" s="249"/>
      <c r="BE18" s="249"/>
      <c r="BF18" s="249"/>
      <c r="BG18" s="249"/>
      <c r="BH18" s="249"/>
    </row>
    <row r="19" spans="1:60" outlineLevel="1" x14ac:dyDescent="0.2">
      <c r="A19" s="240">
        <v>11</v>
      </c>
      <c r="B19" s="241" t="s">
        <v>118</v>
      </c>
      <c r="C19" s="242" t="s">
        <v>119</v>
      </c>
      <c r="D19" s="243" t="s">
        <v>111</v>
      </c>
      <c r="E19" s="244">
        <v>2</v>
      </c>
      <c r="F19" s="145"/>
      <c r="G19" s="246">
        <f t="shared" si="0"/>
        <v>0</v>
      </c>
      <c r="H19" s="245"/>
      <c r="I19" s="246">
        <f t="shared" si="1"/>
        <v>0</v>
      </c>
      <c r="J19" s="245"/>
      <c r="K19" s="246">
        <f t="shared" si="2"/>
        <v>0</v>
      </c>
      <c r="L19" s="246">
        <v>21</v>
      </c>
      <c r="M19" s="246">
        <f t="shared" si="3"/>
        <v>0</v>
      </c>
      <c r="N19" s="247">
        <v>0</v>
      </c>
      <c r="O19" s="247">
        <f t="shared" si="4"/>
        <v>0</v>
      </c>
      <c r="P19" s="247">
        <v>0</v>
      </c>
      <c r="Q19" s="247">
        <f t="shared" si="5"/>
        <v>0</v>
      </c>
      <c r="R19" s="247"/>
      <c r="S19" s="247"/>
      <c r="T19" s="248">
        <v>0.26</v>
      </c>
      <c r="U19" s="247">
        <f t="shared" si="6"/>
        <v>0.52</v>
      </c>
      <c r="V19" s="249"/>
      <c r="W19" s="249"/>
      <c r="X19" s="249"/>
      <c r="Y19" s="249"/>
      <c r="Z19" s="249"/>
      <c r="AA19" s="249"/>
      <c r="AB19" s="249"/>
      <c r="AC19" s="249"/>
      <c r="AD19" s="249"/>
      <c r="AE19" s="249" t="s">
        <v>97</v>
      </c>
      <c r="AF19" s="249"/>
      <c r="AG19" s="249"/>
      <c r="AH19" s="249"/>
      <c r="AI19" s="249"/>
      <c r="AJ19" s="249"/>
      <c r="AK19" s="249"/>
      <c r="AL19" s="249"/>
      <c r="AM19" s="249"/>
      <c r="AN19" s="249"/>
      <c r="AO19" s="249"/>
      <c r="AP19" s="249"/>
      <c r="AQ19" s="249"/>
      <c r="AR19" s="249"/>
      <c r="AS19" s="249"/>
      <c r="AT19" s="249"/>
      <c r="AU19" s="249"/>
      <c r="AV19" s="249"/>
      <c r="AW19" s="249"/>
      <c r="AX19" s="249"/>
      <c r="AY19" s="249"/>
      <c r="AZ19" s="249"/>
      <c r="BA19" s="249"/>
      <c r="BB19" s="249"/>
      <c r="BC19" s="249"/>
      <c r="BD19" s="249"/>
      <c r="BE19" s="249"/>
      <c r="BF19" s="249"/>
      <c r="BG19" s="249"/>
      <c r="BH19" s="249"/>
    </row>
    <row r="20" spans="1:60" outlineLevel="1" x14ac:dyDescent="0.2">
      <c r="A20" s="240">
        <v>12</v>
      </c>
      <c r="B20" s="241" t="s">
        <v>120</v>
      </c>
      <c r="C20" s="242" t="s">
        <v>121</v>
      </c>
      <c r="D20" s="243" t="s">
        <v>111</v>
      </c>
      <c r="E20" s="244">
        <v>8</v>
      </c>
      <c r="F20" s="145"/>
      <c r="G20" s="246">
        <f t="shared" si="0"/>
        <v>0</v>
      </c>
      <c r="H20" s="245"/>
      <c r="I20" s="246">
        <f t="shared" si="1"/>
        <v>0</v>
      </c>
      <c r="J20" s="245"/>
      <c r="K20" s="246">
        <f t="shared" si="2"/>
        <v>0</v>
      </c>
      <c r="L20" s="246">
        <v>21</v>
      </c>
      <c r="M20" s="246">
        <f t="shared" si="3"/>
        <v>0</v>
      </c>
      <c r="N20" s="247">
        <v>2.0000000000000001E-4</v>
      </c>
      <c r="O20" s="247">
        <f t="shared" si="4"/>
        <v>1.6000000000000001E-3</v>
      </c>
      <c r="P20" s="247">
        <v>0</v>
      </c>
      <c r="Q20" s="247">
        <f t="shared" si="5"/>
        <v>0</v>
      </c>
      <c r="R20" s="247"/>
      <c r="S20" s="247"/>
      <c r="T20" s="248">
        <v>0</v>
      </c>
      <c r="U20" s="247">
        <f t="shared" si="6"/>
        <v>0</v>
      </c>
      <c r="V20" s="249"/>
      <c r="W20" s="249"/>
      <c r="X20" s="249"/>
      <c r="Y20" s="249"/>
      <c r="Z20" s="249"/>
      <c r="AA20" s="249"/>
      <c r="AB20" s="249"/>
      <c r="AC20" s="249"/>
      <c r="AD20" s="249"/>
      <c r="AE20" s="249" t="s">
        <v>100</v>
      </c>
      <c r="AF20" s="249"/>
      <c r="AG20" s="249"/>
      <c r="AH20" s="249"/>
      <c r="AI20" s="249"/>
      <c r="AJ20" s="249"/>
      <c r="AK20" s="249"/>
      <c r="AL20" s="249"/>
      <c r="AM20" s="249"/>
      <c r="AN20" s="249"/>
      <c r="AO20" s="249"/>
      <c r="AP20" s="249"/>
      <c r="AQ20" s="249"/>
      <c r="AR20" s="249"/>
      <c r="AS20" s="249"/>
      <c r="AT20" s="249"/>
      <c r="AU20" s="249"/>
      <c r="AV20" s="249"/>
      <c r="AW20" s="249"/>
      <c r="AX20" s="249"/>
      <c r="AY20" s="249"/>
      <c r="AZ20" s="249"/>
      <c r="BA20" s="249"/>
      <c r="BB20" s="249"/>
      <c r="BC20" s="249"/>
      <c r="BD20" s="249"/>
      <c r="BE20" s="249"/>
      <c r="BF20" s="249"/>
      <c r="BG20" s="249"/>
      <c r="BH20" s="249"/>
    </row>
    <row r="21" spans="1:60" ht="22.5" outlineLevel="1" x14ac:dyDescent="0.2">
      <c r="A21" s="240">
        <v>13</v>
      </c>
      <c r="B21" s="241" t="s">
        <v>122</v>
      </c>
      <c r="C21" s="242" t="s">
        <v>123</v>
      </c>
      <c r="D21" s="243" t="s">
        <v>111</v>
      </c>
      <c r="E21" s="244">
        <v>2</v>
      </c>
      <c r="F21" s="145"/>
      <c r="G21" s="246">
        <f t="shared" si="0"/>
        <v>0</v>
      </c>
      <c r="H21" s="245"/>
      <c r="I21" s="246">
        <f t="shared" si="1"/>
        <v>0</v>
      </c>
      <c r="J21" s="245"/>
      <c r="K21" s="246">
        <f t="shared" si="2"/>
        <v>0</v>
      </c>
      <c r="L21" s="246">
        <v>21</v>
      </c>
      <c r="M21" s="246">
        <f t="shared" si="3"/>
        <v>0</v>
      </c>
      <c r="N21" s="247">
        <v>7.5000000000000002E-4</v>
      </c>
      <c r="O21" s="247">
        <f t="shared" si="4"/>
        <v>1.5E-3</v>
      </c>
      <c r="P21" s="247">
        <v>0</v>
      </c>
      <c r="Q21" s="247">
        <f t="shared" si="5"/>
        <v>0</v>
      </c>
      <c r="R21" s="247"/>
      <c r="S21" s="247"/>
      <c r="T21" s="248">
        <v>0.2</v>
      </c>
      <c r="U21" s="247">
        <f t="shared" si="6"/>
        <v>0.4</v>
      </c>
      <c r="V21" s="249"/>
      <c r="W21" s="249"/>
      <c r="X21" s="249"/>
      <c r="Y21" s="249"/>
      <c r="Z21" s="249"/>
      <c r="AA21" s="249"/>
      <c r="AB21" s="249"/>
      <c r="AC21" s="249"/>
      <c r="AD21" s="249"/>
      <c r="AE21" s="249" t="s">
        <v>97</v>
      </c>
      <c r="AF21" s="249"/>
      <c r="AG21" s="249"/>
      <c r="AH21" s="249"/>
      <c r="AI21" s="249"/>
      <c r="AJ21" s="249"/>
      <c r="AK21" s="249"/>
      <c r="AL21" s="249"/>
      <c r="AM21" s="249"/>
      <c r="AN21" s="249"/>
      <c r="AO21" s="249"/>
      <c r="AP21" s="249"/>
      <c r="AQ21" s="249"/>
      <c r="AR21" s="249"/>
      <c r="AS21" s="249"/>
      <c r="AT21" s="249"/>
      <c r="AU21" s="249"/>
      <c r="AV21" s="249"/>
      <c r="AW21" s="249"/>
      <c r="AX21" s="249"/>
      <c r="AY21" s="249"/>
      <c r="AZ21" s="249"/>
      <c r="BA21" s="249"/>
      <c r="BB21" s="249"/>
      <c r="BC21" s="249"/>
      <c r="BD21" s="249"/>
      <c r="BE21" s="249"/>
      <c r="BF21" s="249"/>
      <c r="BG21" s="249"/>
      <c r="BH21" s="249"/>
    </row>
    <row r="22" spans="1:60" outlineLevel="1" x14ac:dyDescent="0.2">
      <c r="A22" s="240">
        <v>14</v>
      </c>
      <c r="B22" s="241" t="s">
        <v>124</v>
      </c>
      <c r="C22" s="242" t="s">
        <v>125</v>
      </c>
      <c r="D22" s="243" t="s">
        <v>96</v>
      </c>
      <c r="E22" s="244">
        <v>130</v>
      </c>
      <c r="F22" s="145"/>
      <c r="G22" s="246">
        <f t="shared" si="0"/>
        <v>0</v>
      </c>
      <c r="H22" s="245"/>
      <c r="I22" s="246">
        <f t="shared" si="1"/>
        <v>0</v>
      </c>
      <c r="J22" s="245"/>
      <c r="K22" s="246">
        <f t="shared" si="2"/>
        <v>0</v>
      </c>
      <c r="L22" s="246">
        <v>21</v>
      </c>
      <c r="M22" s="246">
        <f t="shared" si="3"/>
        <v>0</v>
      </c>
      <c r="N22" s="247">
        <v>0</v>
      </c>
      <c r="O22" s="247">
        <f t="shared" si="4"/>
        <v>0</v>
      </c>
      <c r="P22" s="247">
        <v>0</v>
      </c>
      <c r="Q22" s="247">
        <f t="shared" si="5"/>
        <v>0</v>
      </c>
      <c r="R22" s="247"/>
      <c r="S22" s="247"/>
      <c r="T22" s="248">
        <v>0.06</v>
      </c>
      <c r="U22" s="247">
        <f t="shared" si="6"/>
        <v>7.8</v>
      </c>
      <c r="V22" s="249"/>
      <c r="W22" s="249"/>
      <c r="X22" s="249"/>
      <c r="Y22" s="249"/>
      <c r="Z22" s="249"/>
      <c r="AA22" s="249"/>
      <c r="AB22" s="249"/>
      <c r="AC22" s="249"/>
      <c r="AD22" s="249"/>
      <c r="AE22" s="249" t="s">
        <v>97</v>
      </c>
      <c r="AF22" s="249"/>
      <c r="AG22" s="249"/>
      <c r="AH22" s="249"/>
      <c r="AI22" s="249"/>
      <c r="AJ22" s="249"/>
      <c r="AK22" s="249"/>
      <c r="AL22" s="249"/>
      <c r="AM22" s="249"/>
      <c r="AN22" s="249"/>
      <c r="AO22" s="249"/>
      <c r="AP22" s="249"/>
      <c r="AQ22" s="249"/>
      <c r="AR22" s="249"/>
      <c r="AS22" s="249"/>
      <c r="AT22" s="249"/>
      <c r="AU22" s="249"/>
      <c r="AV22" s="249"/>
      <c r="AW22" s="249"/>
      <c r="AX22" s="249"/>
      <c r="AY22" s="249"/>
      <c r="AZ22" s="249"/>
      <c r="BA22" s="249"/>
      <c r="BB22" s="249"/>
      <c r="BC22" s="249"/>
      <c r="BD22" s="249"/>
      <c r="BE22" s="249"/>
      <c r="BF22" s="249"/>
      <c r="BG22" s="249"/>
      <c r="BH22" s="249"/>
    </row>
    <row r="23" spans="1:60" outlineLevel="1" x14ac:dyDescent="0.2">
      <c r="A23" s="240">
        <v>15</v>
      </c>
      <c r="B23" s="241" t="s">
        <v>103</v>
      </c>
      <c r="C23" s="242" t="s">
        <v>126</v>
      </c>
      <c r="D23" s="243" t="s">
        <v>96</v>
      </c>
      <c r="E23" s="244">
        <v>26</v>
      </c>
      <c r="F23" s="145"/>
      <c r="G23" s="246">
        <f t="shared" si="0"/>
        <v>0</v>
      </c>
      <c r="H23" s="245"/>
      <c r="I23" s="246">
        <f t="shared" si="1"/>
        <v>0</v>
      </c>
      <c r="J23" s="245"/>
      <c r="K23" s="246">
        <f t="shared" si="2"/>
        <v>0</v>
      </c>
      <c r="L23" s="246">
        <v>21</v>
      </c>
      <c r="M23" s="246">
        <f t="shared" si="3"/>
        <v>0</v>
      </c>
      <c r="N23" s="247">
        <v>4.6999999999999999E-4</v>
      </c>
      <c r="O23" s="247">
        <f t="shared" si="4"/>
        <v>1.222E-2</v>
      </c>
      <c r="P23" s="247">
        <v>0</v>
      </c>
      <c r="Q23" s="247">
        <f t="shared" si="5"/>
        <v>0</v>
      </c>
      <c r="R23" s="247"/>
      <c r="S23" s="247"/>
      <c r="T23" s="248">
        <v>0.36</v>
      </c>
      <c r="U23" s="247">
        <f t="shared" si="6"/>
        <v>9.36</v>
      </c>
      <c r="V23" s="249"/>
      <c r="W23" s="249"/>
      <c r="X23" s="249"/>
      <c r="Y23" s="249"/>
      <c r="Z23" s="249"/>
      <c r="AA23" s="249"/>
      <c r="AB23" s="249"/>
      <c r="AC23" s="249"/>
      <c r="AD23" s="249"/>
      <c r="AE23" s="249" t="s">
        <v>97</v>
      </c>
      <c r="AF23" s="249"/>
      <c r="AG23" s="249"/>
      <c r="AH23" s="249"/>
      <c r="AI23" s="249"/>
      <c r="AJ23" s="249"/>
      <c r="AK23" s="249"/>
      <c r="AL23" s="249"/>
      <c r="AM23" s="249"/>
      <c r="AN23" s="249"/>
      <c r="AO23" s="249"/>
      <c r="AP23" s="249"/>
      <c r="AQ23" s="249"/>
      <c r="AR23" s="249"/>
      <c r="AS23" s="249"/>
      <c r="AT23" s="249"/>
      <c r="AU23" s="249"/>
      <c r="AV23" s="249"/>
      <c r="AW23" s="249"/>
      <c r="AX23" s="249"/>
      <c r="AY23" s="249"/>
      <c r="AZ23" s="249"/>
      <c r="BA23" s="249"/>
      <c r="BB23" s="249"/>
      <c r="BC23" s="249"/>
      <c r="BD23" s="249"/>
      <c r="BE23" s="249"/>
      <c r="BF23" s="249"/>
      <c r="BG23" s="249"/>
      <c r="BH23" s="249"/>
    </row>
    <row r="24" spans="1:60" outlineLevel="1" x14ac:dyDescent="0.2">
      <c r="A24" s="240">
        <v>16</v>
      </c>
      <c r="B24" s="241" t="s">
        <v>127</v>
      </c>
      <c r="C24" s="242" t="s">
        <v>128</v>
      </c>
      <c r="D24" s="243" t="s">
        <v>129</v>
      </c>
      <c r="E24" s="244">
        <v>0.11898</v>
      </c>
      <c r="F24" s="145"/>
      <c r="G24" s="246">
        <f t="shared" si="0"/>
        <v>0</v>
      </c>
      <c r="H24" s="245"/>
      <c r="I24" s="246">
        <f t="shared" si="1"/>
        <v>0</v>
      </c>
      <c r="J24" s="245"/>
      <c r="K24" s="246">
        <f t="shared" si="2"/>
        <v>0</v>
      </c>
      <c r="L24" s="246">
        <v>21</v>
      </c>
      <c r="M24" s="246">
        <f t="shared" si="3"/>
        <v>0</v>
      </c>
      <c r="N24" s="247">
        <v>0</v>
      </c>
      <c r="O24" s="247">
        <f t="shared" si="4"/>
        <v>0</v>
      </c>
      <c r="P24" s="247">
        <v>0</v>
      </c>
      <c r="Q24" s="247">
        <f t="shared" si="5"/>
        <v>0</v>
      </c>
      <c r="R24" s="247"/>
      <c r="S24" s="247"/>
      <c r="T24" s="248">
        <v>1.47</v>
      </c>
      <c r="U24" s="247">
        <f t="shared" si="6"/>
        <v>0.17</v>
      </c>
      <c r="V24" s="249"/>
      <c r="W24" s="249"/>
      <c r="X24" s="249"/>
      <c r="Y24" s="249"/>
      <c r="Z24" s="249"/>
      <c r="AA24" s="249"/>
      <c r="AB24" s="249"/>
      <c r="AC24" s="249"/>
      <c r="AD24" s="249"/>
      <c r="AE24" s="249" t="s">
        <v>97</v>
      </c>
      <c r="AF24" s="249"/>
      <c r="AG24" s="249"/>
      <c r="AH24" s="249"/>
      <c r="AI24" s="249"/>
      <c r="AJ24" s="249"/>
      <c r="AK24" s="249"/>
      <c r="AL24" s="249"/>
      <c r="AM24" s="249"/>
      <c r="AN24" s="249"/>
      <c r="AO24" s="249"/>
      <c r="AP24" s="249"/>
      <c r="AQ24" s="249"/>
      <c r="AR24" s="249"/>
      <c r="AS24" s="249"/>
      <c r="AT24" s="249"/>
      <c r="AU24" s="249"/>
      <c r="AV24" s="249"/>
      <c r="AW24" s="249"/>
      <c r="AX24" s="249"/>
      <c r="AY24" s="249"/>
      <c r="AZ24" s="249"/>
      <c r="BA24" s="249"/>
      <c r="BB24" s="249"/>
      <c r="BC24" s="249"/>
      <c r="BD24" s="249"/>
      <c r="BE24" s="249"/>
      <c r="BF24" s="249"/>
      <c r="BG24" s="249"/>
      <c r="BH24" s="249"/>
    </row>
    <row r="25" spans="1:60" x14ac:dyDescent="0.2">
      <c r="A25" s="250" t="s">
        <v>92</v>
      </c>
      <c r="B25" s="251" t="s">
        <v>61</v>
      </c>
      <c r="C25" s="252" t="s">
        <v>62</v>
      </c>
      <c r="D25" s="253"/>
      <c r="E25" s="254"/>
      <c r="F25" s="255"/>
      <c r="G25" s="255">
        <f>SUMIF(AE26:AE47,"&lt;&gt;NOR",G26:G47)</f>
        <v>0</v>
      </c>
      <c r="H25" s="255"/>
      <c r="I25" s="255">
        <f>SUM(I26:I47)</f>
        <v>0</v>
      </c>
      <c r="J25" s="255"/>
      <c r="K25" s="255">
        <f>SUM(K26:K47)</f>
        <v>0</v>
      </c>
      <c r="L25" s="255"/>
      <c r="M25" s="255">
        <f>SUM(M26:M47)</f>
        <v>0</v>
      </c>
      <c r="N25" s="256"/>
      <c r="O25" s="256">
        <f>SUM(O26:O47)</f>
        <v>0.45160000000000006</v>
      </c>
      <c r="P25" s="256"/>
      <c r="Q25" s="256">
        <f>SUM(Q26:Q47)</f>
        <v>0</v>
      </c>
      <c r="R25" s="256"/>
      <c r="S25" s="256"/>
      <c r="T25" s="257"/>
      <c r="U25" s="256">
        <f>SUM(U26:U47)</f>
        <v>284.57</v>
      </c>
      <c r="AE25" s="211" t="s">
        <v>93</v>
      </c>
    </row>
    <row r="26" spans="1:60" outlineLevel="1" x14ac:dyDescent="0.2">
      <c r="A26" s="240">
        <v>17</v>
      </c>
      <c r="B26" s="241" t="s">
        <v>94</v>
      </c>
      <c r="C26" s="242" t="s">
        <v>130</v>
      </c>
      <c r="D26" s="243" t="s">
        <v>96</v>
      </c>
      <c r="E26" s="244">
        <v>330</v>
      </c>
      <c r="F26" s="145"/>
      <c r="G26" s="246">
        <f t="shared" ref="G26:G47" si="7">ROUND(E26*F26,2)</f>
        <v>0</v>
      </c>
      <c r="H26" s="245"/>
      <c r="I26" s="246">
        <f t="shared" ref="I26:I47" si="8">ROUND(E26*H26,2)</f>
        <v>0</v>
      </c>
      <c r="J26" s="245"/>
      <c r="K26" s="246">
        <f t="shared" ref="K26:K47" si="9">ROUND(E26*J26,2)</f>
        <v>0</v>
      </c>
      <c r="L26" s="246">
        <v>21</v>
      </c>
      <c r="M26" s="246">
        <f t="shared" ref="M26:M47" si="10">G26*(1+L26/100)</f>
        <v>0</v>
      </c>
      <c r="N26" s="247">
        <v>1.6000000000000001E-4</v>
      </c>
      <c r="O26" s="247">
        <f t="shared" ref="O26:O47" si="11">ROUND(E26*N26,5)</f>
        <v>5.28E-2</v>
      </c>
      <c r="P26" s="247">
        <v>0</v>
      </c>
      <c r="Q26" s="247">
        <f t="shared" ref="Q26:Q47" si="12">ROUND(E26*P26,5)</f>
        <v>0</v>
      </c>
      <c r="R26" s="247"/>
      <c r="S26" s="247"/>
      <c r="T26" s="248">
        <v>0.13</v>
      </c>
      <c r="U26" s="247">
        <f t="shared" ref="U26:U47" si="13">ROUND(E26*T26,2)</f>
        <v>42.9</v>
      </c>
      <c r="V26" s="249"/>
      <c r="W26" s="249"/>
      <c r="X26" s="249"/>
      <c r="Y26" s="249"/>
      <c r="Z26" s="249"/>
      <c r="AA26" s="249"/>
      <c r="AB26" s="249"/>
      <c r="AC26" s="249"/>
      <c r="AD26" s="249"/>
      <c r="AE26" s="249" t="s">
        <v>97</v>
      </c>
      <c r="AF26" s="249"/>
      <c r="AG26" s="249"/>
      <c r="AH26" s="249"/>
      <c r="AI26" s="249"/>
      <c r="AJ26" s="249"/>
      <c r="AK26" s="249"/>
      <c r="AL26" s="249"/>
      <c r="AM26" s="249"/>
      <c r="AN26" s="249"/>
      <c r="AO26" s="249"/>
      <c r="AP26" s="249"/>
      <c r="AQ26" s="249"/>
      <c r="AR26" s="249"/>
      <c r="AS26" s="249"/>
      <c r="AT26" s="249"/>
      <c r="AU26" s="249"/>
      <c r="AV26" s="249"/>
      <c r="AW26" s="249"/>
      <c r="AX26" s="249"/>
      <c r="AY26" s="249"/>
      <c r="AZ26" s="249"/>
      <c r="BA26" s="249"/>
      <c r="BB26" s="249"/>
      <c r="BC26" s="249"/>
      <c r="BD26" s="249"/>
      <c r="BE26" s="249"/>
      <c r="BF26" s="249"/>
      <c r="BG26" s="249"/>
      <c r="BH26" s="249"/>
    </row>
    <row r="27" spans="1:60" outlineLevel="1" x14ac:dyDescent="0.2">
      <c r="A27" s="240">
        <v>18</v>
      </c>
      <c r="B27" s="241" t="s">
        <v>98</v>
      </c>
      <c r="C27" s="242" t="s">
        <v>131</v>
      </c>
      <c r="D27" s="243" t="s">
        <v>96</v>
      </c>
      <c r="E27" s="244">
        <v>165</v>
      </c>
      <c r="F27" s="145"/>
      <c r="G27" s="246">
        <f t="shared" si="7"/>
        <v>0</v>
      </c>
      <c r="H27" s="245"/>
      <c r="I27" s="246">
        <f t="shared" si="8"/>
        <v>0</v>
      </c>
      <c r="J27" s="245"/>
      <c r="K27" s="246">
        <f t="shared" si="9"/>
        <v>0</v>
      </c>
      <c r="L27" s="246">
        <v>21</v>
      </c>
      <c r="M27" s="246">
        <f t="shared" si="10"/>
        <v>0</v>
      </c>
      <c r="N27" s="247">
        <v>3.1E-4</v>
      </c>
      <c r="O27" s="247">
        <f t="shared" si="11"/>
        <v>5.1150000000000001E-2</v>
      </c>
      <c r="P27" s="247">
        <v>0</v>
      </c>
      <c r="Q27" s="247">
        <f t="shared" si="12"/>
        <v>0</v>
      </c>
      <c r="R27" s="247"/>
      <c r="S27" s="247"/>
      <c r="T27" s="248">
        <v>0.14000000000000001</v>
      </c>
      <c r="U27" s="247">
        <f t="shared" si="13"/>
        <v>23.1</v>
      </c>
      <c r="V27" s="249"/>
      <c r="W27" s="249"/>
      <c r="X27" s="249"/>
      <c r="Y27" s="249"/>
      <c r="Z27" s="249"/>
      <c r="AA27" s="249"/>
      <c r="AB27" s="249"/>
      <c r="AC27" s="249"/>
      <c r="AD27" s="249"/>
      <c r="AE27" s="249" t="s">
        <v>97</v>
      </c>
      <c r="AF27" s="249"/>
      <c r="AG27" s="249"/>
      <c r="AH27" s="249"/>
      <c r="AI27" s="249"/>
      <c r="AJ27" s="249"/>
      <c r="AK27" s="249"/>
      <c r="AL27" s="249"/>
      <c r="AM27" s="249"/>
      <c r="AN27" s="249"/>
      <c r="AO27" s="249"/>
      <c r="AP27" s="249"/>
      <c r="AQ27" s="249"/>
      <c r="AR27" s="249"/>
      <c r="AS27" s="249"/>
      <c r="AT27" s="249"/>
      <c r="AU27" s="249"/>
      <c r="AV27" s="249"/>
      <c r="AW27" s="249"/>
      <c r="AX27" s="249"/>
      <c r="AY27" s="249"/>
      <c r="AZ27" s="249"/>
      <c r="BA27" s="249"/>
      <c r="BB27" s="249"/>
      <c r="BC27" s="249"/>
      <c r="BD27" s="249"/>
      <c r="BE27" s="249"/>
      <c r="BF27" s="249"/>
      <c r="BG27" s="249"/>
      <c r="BH27" s="249"/>
    </row>
    <row r="28" spans="1:60" outlineLevel="1" x14ac:dyDescent="0.2">
      <c r="A28" s="240">
        <v>19</v>
      </c>
      <c r="B28" s="241" t="s">
        <v>109</v>
      </c>
      <c r="C28" s="242" t="s">
        <v>132</v>
      </c>
      <c r="D28" s="243" t="s">
        <v>96</v>
      </c>
      <c r="E28" s="244">
        <v>30</v>
      </c>
      <c r="F28" s="145"/>
      <c r="G28" s="246">
        <f t="shared" si="7"/>
        <v>0</v>
      </c>
      <c r="H28" s="245"/>
      <c r="I28" s="246">
        <f t="shared" si="8"/>
        <v>0</v>
      </c>
      <c r="J28" s="245"/>
      <c r="K28" s="246">
        <f t="shared" si="9"/>
        <v>0</v>
      </c>
      <c r="L28" s="246">
        <v>21</v>
      </c>
      <c r="M28" s="246">
        <f t="shared" si="10"/>
        <v>0</v>
      </c>
      <c r="N28" s="247">
        <v>0</v>
      </c>
      <c r="O28" s="247">
        <f t="shared" si="11"/>
        <v>0</v>
      </c>
      <c r="P28" s="247">
        <v>0</v>
      </c>
      <c r="Q28" s="247">
        <f t="shared" si="12"/>
        <v>0</v>
      </c>
      <c r="R28" s="247"/>
      <c r="S28" s="247"/>
      <c r="T28" s="248">
        <v>0</v>
      </c>
      <c r="U28" s="247">
        <f t="shared" si="13"/>
        <v>0</v>
      </c>
      <c r="V28" s="249"/>
      <c r="W28" s="249"/>
      <c r="X28" s="249"/>
      <c r="Y28" s="249"/>
      <c r="Z28" s="249"/>
      <c r="AA28" s="249"/>
      <c r="AB28" s="249"/>
      <c r="AC28" s="249"/>
      <c r="AD28" s="249"/>
      <c r="AE28" s="249" t="s">
        <v>100</v>
      </c>
      <c r="AF28" s="249"/>
      <c r="AG28" s="249"/>
      <c r="AH28" s="249"/>
      <c r="AI28" s="249"/>
      <c r="AJ28" s="249"/>
      <c r="AK28" s="249"/>
      <c r="AL28" s="249"/>
      <c r="AM28" s="249"/>
      <c r="AN28" s="249"/>
      <c r="AO28" s="249"/>
      <c r="AP28" s="249"/>
      <c r="AQ28" s="249"/>
      <c r="AR28" s="249"/>
      <c r="AS28" s="249"/>
      <c r="AT28" s="249"/>
      <c r="AU28" s="249"/>
      <c r="AV28" s="249"/>
      <c r="AW28" s="249"/>
      <c r="AX28" s="249"/>
      <c r="AY28" s="249"/>
      <c r="AZ28" s="249"/>
      <c r="BA28" s="249"/>
      <c r="BB28" s="249"/>
      <c r="BC28" s="249"/>
      <c r="BD28" s="249"/>
      <c r="BE28" s="249"/>
      <c r="BF28" s="249"/>
      <c r="BG28" s="249"/>
      <c r="BH28" s="249"/>
    </row>
    <row r="29" spans="1:60" outlineLevel="1" x14ac:dyDescent="0.2">
      <c r="A29" s="240">
        <v>20</v>
      </c>
      <c r="B29" s="241" t="s">
        <v>133</v>
      </c>
      <c r="C29" s="242" t="s">
        <v>134</v>
      </c>
      <c r="D29" s="243" t="s">
        <v>96</v>
      </c>
      <c r="E29" s="244">
        <v>12</v>
      </c>
      <c r="F29" s="145"/>
      <c r="G29" s="246">
        <f t="shared" si="7"/>
        <v>0</v>
      </c>
      <c r="H29" s="245"/>
      <c r="I29" s="246">
        <f t="shared" si="8"/>
        <v>0</v>
      </c>
      <c r="J29" s="245"/>
      <c r="K29" s="246">
        <f t="shared" si="9"/>
        <v>0</v>
      </c>
      <c r="L29" s="246">
        <v>21</v>
      </c>
      <c r="M29" s="246">
        <f t="shared" si="10"/>
        <v>0</v>
      </c>
      <c r="N29" s="247">
        <v>4.0099999999999997E-3</v>
      </c>
      <c r="O29" s="247">
        <f t="shared" si="11"/>
        <v>4.8120000000000003E-2</v>
      </c>
      <c r="P29" s="247">
        <v>0</v>
      </c>
      <c r="Q29" s="247">
        <f t="shared" si="12"/>
        <v>0</v>
      </c>
      <c r="R29" s="247"/>
      <c r="S29" s="247"/>
      <c r="T29" s="248">
        <v>0.54</v>
      </c>
      <c r="U29" s="247">
        <f t="shared" si="13"/>
        <v>6.48</v>
      </c>
      <c r="V29" s="249"/>
      <c r="W29" s="249"/>
      <c r="X29" s="249"/>
      <c r="Y29" s="249"/>
      <c r="Z29" s="249"/>
      <c r="AA29" s="249"/>
      <c r="AB29" s="249"/>
      <c r="AC29" s="249"/>
      <c r="AD29" s="249"/>
      <c r="AE29" s="249" t="s">
        <v>97</v>
      </c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249"/>
      <c r="AU29" s="249"/>
      <c r="AV29" s="249"/>
      <c r="AW29" s="249"/>
      <c r="AX29" s="249"/>
      <c r="AY29" s="249"/>
      <c r="AZ29" s="249"/>
      <c r="BA29" s="249"/>
      <c r="BB29" s="249"/>
      <c r="BC29" s="249"/>
      <c r="BD29" s="249"/>
      <c r="BE29" s="249"/>
      <c r="BF29" s="249"/>
      <c r="BG29" s="249"/>
      <c r="BH29" s="249"/>
    </row>
    <row r="30" spans="1:60" outlineLevel="1" x14ac:dyDescent="0.2">
      <c r="A30" s="240">
        <v>21</v>
      </c>
      <c r="B30" s="241" t="s">
        <v>135</v>
      </c>
      <c r="C30" s="242" t="s">
        <v>136</v>
      </c>
      <c r="D30" s="243" t="s">
        <v>96</v>
      </c>
      <c r="E30" s="244">
        <v>5</v>
      </c>
      <c r="F30" s="145"/>
      <c r="G30" s="246">
        <f t="shared" si="7"/>
        <v>0</v>
      </c>
      <c r="H30" s="245"/>
      <c r="I30" s="246">
        <f t="shared" si="8"/>
        <v>0</v>
      </c>
      <c r="J30" s="245"/>
      <c r="K30" s="246">
        <f t="shared" si="9"/>
        <v>0</v>
      </c>
      <c r="L30" s="246">
        <v>21</v>
      </c>
      <c r="M30" s="246">
        <f t="shared" si="10"/>
        <v>0</v>
      </c>
      <c r="N30" s="247">
        <v>5.8599999999999998E-3</v>
      </c>
      <c r="O30" s="247">
        <f t="shared" si="11"/>
        <v>2.93E-2</v>
      </c>
      <c r="P30" s="247">
        <v>0</v>
      </c>
      <c r="Q30" s="247">
        <f t="shared" si="12"/>
        <v>0</v>
      </c>
      <c r="R30" s="247"/>
      <c r="S30" s="247"/>
      <c r="T30" s="248">
        <v>0.75</v>
      </c>
      <c r="U30" s="247">
        <f t="shared" si="13"/>
        <v>3.75</v>
      </c>
      <c r="V30" s="249"/>
      <c r="W30" s="249"/>
      <c r="X30" s="249"/>
      <c r="Y30" s="249"/>
      <c r="Z30" s="249"/>
      <c r="AA30" s="249"/>
      <c r="AB30" s="249"/>
      <c r="AC30" s="249"/>
      <c r="AD30" s="249"/>
      <c r="AE30" s="249" t="s">
        <v>97</v>
      </c>
      <c r="AF30" s="249"/>
      <c r="AG30" s="249"/>
      <c r="AH30" s="249"/>
      <c r="AI30" s="249"/>
      <c r="AJ30" s="249"/>
      <c r="AK30" s="249"/>
      <c r="AL30" s="249"/>
      <c r="AM30" s="249"/>
      <c r="AN30" s="249"/>
      <c r="AO30" s="249"/>
      <c r="AP30" s="249"/>
      <c r="AQ30" s="249"/>
      <c r="AR30" s="249"/>
      <c r="AS30" s="249"/>
      <c r="AT30" s="249"/>
      <c r="AU30" s="249"/>
      <c r="AV30" s="249"/>
      <c r="AW30" s="249"/>
      <c r="AX30" s="249"/>
      <c r="AY30" s="249"/>
      <c r="AZ30" s="249"/>
      <c r="BA30" s="249"/>
      <c r="BB30" s="249"/>
      <c r="BC30" s="249"/>
      <c r="BD30" s="249"/>
      <c r="BE30" s="249"/>
      <c r="BF30" s="249"/>
      <c r="BG30" s="249"/>
      <c r="BH30" s="249"/>
    </row>
    <row r="31" spans="1:60" outlineLevel="1" x14ac:dyDescent="0.2">
      <c r="A31" s="240">
        <v>22</v>
      </c>
      <c r="B31" s="241" t="s">
        <v>137</v>
      </c>
      <c r="C31" s="242" t="s">
        <v>138</v>
      </c>
      <c r="D31" s="243" t="s">
        <v>96</v>
      </c>
      <c r="E31" s="244">
        <v>65</v>
      </c>
      <c r="F31" s="145"/>
      <c r="G31" s="246">
        <f t="shared" si="7"/>
        <v>0</v>
      </c>
      <c r="H31" s="245"/>
      <c r="I31" s="246">
        <f t="shared" si="8"/>
        <v>0</v>
      </c>
      <c r="J31" s="245"/>
      <c r="K31" s="246">
        <f t="shared" si="9"/>
        <v>0</v>
      </c>
      <c r="L31" s="246">
        <v>21</v>
      </c>
      <c r="M31" s="246">
        <f t="shared" si="10"/>
        <v>0</v>
      </c>
      <c r="N31" s="247">
        <v>1.41E-3</v>
      </c>
      <c r="O31" s="247">
        <f t="shared" si="11"/>
        <v>9.1649999999999995E-2</v>
      </c>
      <c r="P31" s="247">
        <v>0</v>
      </c>
      <c r="Q31" s="247">
        <f t="shared" si="12"/>
        <v>0</v>
      </c>
      <c r="R31" s="247"/>
      <c r="S31" s="247"/>
      <c r="T31" s="248">
        <v>0.47670000000000001</v>
      </c>
      <c r="U31" s="247">
        <f t="shared" si="13"/>
        <v>30.99</v>
      </c>
      <c r="V31" s="249"/>
      <c r="W31" s="249"/>
      <c r="X31" s="249"/>
      <c r="Y31" s="249"/>
      <c r="Z31" s="249"/>
      <c r="AA31" s="249"/>
      <c r="AB31" s="249"/>
      <c r="AC31" s="249"/>
      <c r="AD31" s="249"/>
      <c r="AE31" s="249" t="s">
        <v>97</v>
      </c>
      <c r="AF31" s="249"/>
      <c r="AG31" s="249"/>
      <c r="AH31" s="249"/>
      <c r="AI31" s="249"/>
      <c r="AJ31" s="249"/>
      <c r="AK31" s="249"/>
      <c r="AL31" s="249"/>
      <c r="AM31" s="249"/>
      <c r="AN31" s="249"/>
      <c r="AO31" s="249"/>
      <c r="AP31" s="249"/>
      <c r="AQ31" s="249"/>
      <c r="AR31" s="249"/>
      <c r="AS31" s="249"/>
      <c r="AT31" s="249"/>
      <c r="AU31" s="249"/>
      <c r="AV31" s="249"/>
      <c r="AW31" s="249"/>
      <c r="AX31" s="249"/>
      <c r="AY31" s="249"/>
      <c r="AZ31" s="249"/>
      <c r="BA31" s="249"/>
      <c r="BB31" s="249"/>
      <c r="BC31" s="249"/>
      <c r="BD31" s="249"/>
      <c r="BE31" s="249"/>
      <c r="BF31" s="249"/>
      <c r="BG31" s="249"/>
      <c r="BH31" s="249"/>
    </row>
    <row r="32" spans="1:60" ht="22.5" outlineLevel="1" x14ac:dyDescent="0.2">
      <c r="A32" s="240">
        <v>23</v>
      </c>
      <c r="B32" s="241" t="s">
        <v>139</v>
      </c>
      <c r="C32" s="242" t="s">
        <v>140</v>
      </c>
      <c r="D32" s="243" t="s">
        <v>96</v>
      </c>
      <c r="E32" s="244">
        <v>330</v>
      </c>
      <c r="F32" s="145"/>
      <c r="G32" s="246">
        <f t="shared" si="7"/>
        <v>0</v>
      </c>
      <c r="H32" s="245"/>
      <c r="I32" s="246">
        <f t="shared" si="8"/>
        <v>0</v>
      </c>
      <c r="J32" s="245"/>
      <c r="K32" s="246">
        <f t="shared" si="9"/>
        <v>0</v>
      </c>
      <c r="L32" s="246">
        <v>21</v>
      </c>
      <c r="M32" s="246">
        <f t="shared" si="10"/>
        <v>0</v>
      </c>
      <c r="N32" s="247">
        <v>2.0000000000000002E-5</v>
      </c>
      <c r="O32" s="247">
        <f t="shared" si="11"/>
        <v>6.6E-3</v>
      </c>
      <c r="P32" s="247">
        <v>0</v>
      </c>
      <c r="Q32" s="247">
        <f t="shared" si="12"/>
        <v>0</v>
      </c>
      <c r="R32" s="247"/>
      <c r="S32" s="247"/>
      <c r="T32" s="248">
        <v>0.13500000000000001</v>
      </c>
      <c r="U32" s="247">
        <f t="shared" si="13"/>
        <v>44.55</v>
      </c>
      <c r="V32" s="249"/>
      <c r="W32" s="249"/>
      <c r="X32" s="249"/>
      <c r="Y32" s="249"/>
      <c r="Z32" s="249"/>
      <c r="AA32" s="249"/>
      <c r="AB32" s="249"/>
      <c r="AC32" s="249"/>
      <c r="AD32" s="249"/>
      <c r="AE32" s="249" t="s">
        <v>97</v>
      </c>
      <c r="AF32" s="249"/>
      <c r="AG32" s="249"/>
      <c r="AH32" s="249"/>
      <c r="AI32" s="249"/>
      <c r="AJ32" s="249"/>
      <c r="AK32" s="249"/>
      <c r="AL32" s="249"/>
      <c r="AM32" s="249"/>
      <c r="AN32" s="249"/>
      <c r="AO32" s="249"/>
      <c r="AP32" s="249"/>
      <c r="AQ32" s="249"/>
      <c r="AR32" s="249"/>
      <c r="AS32" s="249"/>
      <c r="AT32" s="249"/>
      <c r="AU32" s="249"/>
      <c r="AV32" s="249"/>
      <c r="AW32" s="249"/>
      <c r="AX32" s="249"/>
      <c r="AY32" s="249"/>
      <c r="AZ32" s="249"/>
      <c r="BA32" s="249"/>
      <c r="BB32" s="249"/>
      <c r="BC32" s="249"/>
      <c r="BD32" s="249"/>
      <c r="BE32" s="249"/>
      <c r="BF32" s="249"/>
      <c r="BG32" s="249"/>
      <c r="BH32" s="249"/>
    </row>
    <row r="33" spans="1:60" ht="22.5" outlineLevel="1" x14ac:dyDescent="0.2">
      <c r="A33" s="240">
        <v>24</v>
      </c>
      <c r="B33" s="241" t="s">
        <v>141</v>
      </c>
      <c r="C33" s="242" t="s">
        <v>142</v>
      </c>
      <c r="D33" s="243" t="s">
        <v>96</v>
      </c>
      <c r="E33" s="244">
        <v>6</v>
      </c>
      <c r="F33" s="145"/>
      <c r="G33" s="246">
        <f t="shared" si="7"/>
        <v>0</v>
      </c>
      <c r="H33" s="245"/>
      <c r="I33" s="246">
        <f t="shared" si="8"/>
        <v>0</v>
      </c>
      <c r="J33" s="245"/>
      <c r="K33" s="246">
        <f t="shared" si="9"/>
        <v>0</v>
      </c>
      <c r="L33" s="246">
        <v>21</v>
      </c>
      <c r="M33" s="246">
        <f t="shared" si="10"/>
        <v>0</v>
      </c>
      <c r="N33" s="247">
        <v>3.0000000000000001E-5</v>
      </c>
      <c r="O33" s="247">
        <f t="shared" si="11"/>
        <v>1.8000000000000001E-4</v>
      </c>
      <c r="P33" s="247">
        <v>0</v>
      </c>
      <c r="Q33" s="247">
        <f t="shared" si="12"/>
        <v>0</v>
      </c>
      <c r="R33" s="247"/>
      <c r="S33" s="247"/>
      <c r="T33" s="248">
        <v>0.129</v>
      </c>
      <c r="U33" s="247">
        <f t="shared" si="13"/>
        <v>0.77</v>
      </c>
      <c r="V33" s="249"/>
      <c r="W33" s="249"/>
      <c r="X33" s="249"/>
      <c r="Y33" s="249"/>
      <c r="Z33" s="249"/>
      <c r="AA33" s="249"/>
      <c r="AB33" s="249"/>
      <c r="AC33" s="249"/>
      <c r="AD33" s="249"/>
      <c r="AE33" s="249" t="s">
        <v>97</v>
      </c>
      <c r="AF33" s="249"/>
      <c r="AG33" s="249"/>
      <c r="AH33" s="249"/>
      <c r="AI33" s="249"/>
      <c r="AJ33" s="249"/>
      <c r="AK33" s="249"/>
      <c r="AL33" s="249"/>
      <c r="AM33" s="249"/>
      <c r="AN33" s="249"/>
      <c r="AO33" s="249"/>
      <c r="AP33" s="249"/>
      <c r="AQ33" s="249"/>
      <c r="AR33" s="249"/>
      <c r="AS33" s="249"/>
      <c r="AT33" s="249"/>
      <c r="AU33" s="249"/>
      <c r="AV33" s="249"/>
      <c r="AW33" s="249"/>
      <c r="AX33" s="249"/>
      <c r="AY33" s="249"/>
      <c r="AZ33" s="249"/>
      <c r="BA33" s="249"/>
      <c r="BB33" s="249"/>
      <c r="BC33" s="249"/>
      <c r="BD33" s="249"/>
      <c r="BE33" s="249"/>
      <c r="BF33" s="249"/>
      <c r="BG33" s="249"/>
      <c r="BH33" s="249"/>
    </row>
    <row r="34" spans="1:60" ht="22.5" outlineLevel="1" x14ac:dyDescent="0.2">
      <c r="A34" s="240">
        <v>25</v>
      </c>
      <c r="B34" s="241" t="s">
        <v>143</v>
      </c>
      <c r="C34" s="242" t="s">
        <v>144</v>
      </c>
      <c r="D34" s="243" t="s">
        <v>96</v>
      </c>
      <c r="E34" s="244">
        <v>165</v>
      </c>
      <c r="F34" s="145"/>
      <c r="G34" s="246">
        <f t="shared" si="7"/>
        <v>0</v>
      </c>
      <c r="H34" s="245"/>
      <c r="I34" s="246">
        <f t="shared" si="8"/>
        <v>0</v>
      </c>
      <c r="J34" s="245"/>
      <c r="K34" s="246">
        <f t="shared" si="9"/>
        <v>0</v>
      </c>
      <c r="L34" s="246">
        <v>21</v>
      </c>
      <c r="M34" s="246">
        <f t="shared" si="10"/>
        <v>0</v>
      </c>
      <c r="N34" s="247">
        <v>6.0000000000000002E-5</v>
      </c>
      <c r="O34" s="247">
        <f t="shared" si="11"/>
        <v>9.9000000000000008E-3</v>
      </c>
      <c r="P34" s="247">
        <v>0</v>
      </c>
      <c r="Q34" s="247">
        <f t="shared" si="12"/>
        <v>0</v>
      </c>
      <c r="R34" s="247"/>
      <c r="S34" s="247"/>
      <c r="T34" s="248">
        <v>0.129</v>
      </c>
      <c r="U34" s="247">
        <f t="shared" si="13"/>
        <v>21.29</v>
      </c>
      <c r="V34" s="249"/>
      <c r="W34" s="249"/>
      <c r="X34" s="249"/>
      <c r="Y34" s="249"/>
      <c r="Z34" s="249"/>
      <c r="AA34" s="249"/>
      <c r="AB34" s="249"/>
      <c r="AC34" s="249"/>
      <c r="AD34" s="249"/>
      <c r="AE34" s="249" t="s">
        <v>97</v>
      </c>
      <c r="AF34" s="249"/>
      <c r="AG34" s="249"/>
      <c r="AH34" s="249"/>
      <c r="AI34" s="249"/>
      <c r="AJ34" s="249"/>
      <c r="AK34" s="249"/>
      <c r="AL34" s="249"/>
      <c r="AM34" s="249"/>
      <c r="AN34" s="249"/>
      <c r="AO34" s="249"/>
      <c r="AP34" s="249"/>
      <c r="AQ34" s="249"/>
      <c r="AR34" s="249"/>
      <c r="AS34" s="249"/>
      <c r="AT34" s="249"/>
      <c r="AU34" s="249"/>
      <c r="AV34" s="249"/>
      <c r="AW34" s="249"/>
      <c r="AX34" s="249"/>
      <c r="AY34" s="249"/>
      <c r="AZ34" s="249"/>
      <c r="BA34" s="249"/>
      <c r="BB34" s="249"/>
      <c r="BC34" s="249"/>
      <c r="BD34" s="249"/>
      <c r="BE34" s="249"/>
      <c r="BF34" s="249"/>
      <c r="BG34" s="249"/>
      <c r="BH34" s="249"/>
    </row>
    <row r="35" spans="1:60" ht="22.5" outlineLevel="1" x14ac:dyDescent="0.2">
      <c r="A35" s="240">
        <v>26</v>
      </c>
      <c r="B35" s="241" t="s">
        <v>145</v>
      </c>
      <c r="C35" s="242" t="s">
        <v>146</v>
      </c>
      <c r="D35" s="243" t="s">
        <v>96</v>
      </c>
      <c r="E35" s="244">
        <v>5</v>
      </c>
      <c r="F35" s="145"/>
      <c r="G35" s="246">
        <f t="shared" si="7"/>
        <v>0</v>
      </c>
      <c r="H35" s="245"/>
      <c r="I35" s="246">
        <f t="shared" si="8"/>
        <v>0</v>
      </c>
      <c r="J35" s="245"/>
      <c r="K35" s="246">
        <f t="shared" si="9"/>
        <v>0</v>
      </c>
      <c r="L35" s="246">
        <v>21</v>
      </c>
      <c r="M35" s="246">
        <f t="shared" si="10"/>
        <v>0</v>
      </c>
      <c r="N35" s="247">
        <v>1.2E-4</v>
      </c>
      <c r="O35" s="247">
        <f t="shared" si="11"/>
        <v>5.9999999999999995E-4</v>
      </c>
      <c r="P35" s="247">
        <v>0</v>
      </c>
      <c r="Q35" s="247">
        <f t="shared" si="12"/>
        <v>0</v>
      </c>
      <c r="R35" s="247"/>
      <c r="S35" s="247"/>
      <c r="T35" s="248">
        <v>0.17</v>
      </c>
      <c r="U35" s="247">
        <f t="shared" si="13"/>
        <v>0.85</v>
      </c>
      <c r="V35" s="249"/>
      <c r="W35" s="249"/>
      <c r="X35" s="249"/>
      <c r="Y35" s="249"/>
      <c r="Z35" s="249"/>
      <c r="AA35" s="249"/>
      <c r="AB35" s="249"/>
      <c r="AC35" s="249"/>
      <c r="AD35" s="249"/>
      <c r="AE35" s="249" t="s">
        <v>97</v>
      </c>
      <c r="AF35" s="249"/>
      <c r="AG35" s="249"/>
      <c r="AH35" s="249"/>
      <c r="AI35" s="249"/>
      <c r="AJ35" s="249"/>
      <c r="AK35" s="249"/>
      <c r="AL35" s="249"/>
      <c r="AM35" s="249"/>
      <c r="AN35" s="249"/>
      <c r="AO35" s="249"/>
      <c r="AP35" s="249"/>
      <c r="AQ35" s="249"/>
      <c r="AR35" s="249"/>
      <c r="AS35" s="249"/>
      <c r="AT35" s="249"/>
      <c r="AU35" s="249"/>
      <c r="AV35" s="249"/>
      <c r="AW35" s="249"/>
      <c r="AX35" s="249"/>
      <c r="AY35" s="249"/>
      <c r="AZ35" s="249"/>
      <c r="BA35" s="249"/>
      <c r="BB35" s="249"/>
      <c r="BC35" s="249"/>
      <c r="BD35" s="249"/>
      <c r="BE35" s="249"/>
      <c r="BF35" s="249"/>
      <c r="BG35" s="249"/>
      <c r="BH35" s="249"/>
    </row>
    <row r="36" spans="1:60" ht="22.5" outlineLevel="1" x14ac:dyDescent="0.2">
      <c r="A36" s="240">
        <v>27</v>
      </c>
      <c r="B36" s="241" t="s">
        <v>147</v>
      </c>
      <c r="C36" s="242" t="s">
        <v>148</v>
      </c>
      <c r="D36" s="243" t="s">
        <v>96</v>
      </c>
      <c r="E36" s="244">
        <v>65</v>
      </c>
      <c r="F36" s="145"/>
      <c r="G36" s="246">
        <f t="shared" si="7"/>
        <v>0</v>
      </c>
      <c r="H36" s="245"/>
      <c r="I36" s="246">
        <f t="shared" si="8"/>
        <v>0</v>
      </c>
      <c r="J36" s="245"/>
      <c r="K36" s="246">
        <f t="shared" si="9"/>
        <v>0</v>
      </c>
      <c r="L36" s="246">
        <v>21</v>
      </c>
      <c r="M36" s="246">
        <f t="shared" si="10"/>
        <v>0</v>
      </c>
      <c r="N36" s="247">
        <v>1.2E-4</v>
      </c>
      <c r="O36" s="247">
        <f t="shared" si="11"/>
        <v>7.7999999999999996E-3</v>
      </c>
      <c r="P36" s="247">
        <v>0</v>
      </c>
      <c r="Q36" s="247">
        <f t="shared" si="12"/>
        <v>0</v>
      </c>
      <c r="R36" s="247"/>
      <c r="S36" s="247"/>
      <c r="T36" s="248">
        <v>0.17</v>
      </c>
      <c r="U36" s="247">
        <f t="shared" si="13"/>
        <v>11.05</v>
      </c>
      <c r="V36" s="249"/>
      <c r="W36" s="249"/>
      <c r="X36" s="249"/>
      <c r="Y36" s="249"/>
      <c r="Z36" s="249"/>
      <c r="AA36" s="249"/>
      <c r="AB36" s="249"/>
      <c r="AC36" s="249"/>
      <c r="AD36" s="249"/>
      <c r="AE36" s="249" t="s">
        <v>97</v>
      </c>
      <c r="AF36" s="249"/>
      <c r="AG36" s="249"/>
      <c r="AH36" s="249"/>
      <c r="AI36" s="249"/>
      <c r="AJ36" s="249"/>
      <c r="AK36" s="249"/>
      <c r="AL36" s="249"/>
      <c r="AM36" s="249"/>
      <c r="AN36" s="249"/>
      <c r="AO36" s="249"/>
      <c r="AP36" s="249"/>
      <c r="AQ36" s="249"/>
      <c r="AR36" s="249"/>
      <c r="AS36" s="249"/>
      <c r="AT36" s="249"/>
      <c r="AU36" s="249"/>
      <c r="AV36" s="249"/>
      <c r="AW36" s="249"/>
      <c r="AX36" s="249"/>
      <c r="AY36" s="249"/>
      <c r="AZ36" s="249"/>
      <c r="BA36" s="249"/>
      <c r="BB36" s="249"/>
      <c r="BC36" s="249"/>
      <c r="BD36" s="249"/>
      <c r="BE36" s="249"/>
      <c r="BF36" s="249"/>
      <c r="BG36" s="249"/>
      <c r="BH36" s="249"/>
    </row>
    <row r="37" spans="1:60" ht="22.5" outlineLevel="1" x14ac:dyDescent="0.2">
      <c r="A37" s="240">
        <v>28</v>
      </c>
      <c r="B37" s="241" t="s">
        <v>149</v>
      </c>
      <c r="C37" s="242" t="s">
        <v>150</v>
      </c>
      <c r="D37" s="243" t="s">
        <v>96</v>
      </c>
      <c r="E37" s="244">
        <v>6</v>
      </c>
      <c r="F37" s="145"/>
      <c r="G37" s="246">
        <f t="shared" si="7"/>
        <v>0</v>
      </c>
      <c r="H37" s="245"/>
      <c r="I37" s="246">
        <f t="shared" si="8"/>
        <v>0</v>
      </c>
      <c r="J37" s="245"/>
      <c r="K37" s="246">
        <f t="shared" si="9"/>
        <v>0</v>
      </c>
      <c r="L37" s="246">
        <v>21</v>
      </c>
      <c r="M37" s="246">
        <f t="shared" si="10"/>
        <v>0</v>
      </c>
      <c r="N37" s="247">
        <v>6.0000000000000002E-5</v>
      </c>
      <c r="O37" s="247">
        <f t="shared" si="11"/>
        <v>3.6000000000000002E-4</v>
      </c>
      <c r="P37" s="247">
        <v>0</v>
      </c>
      <c r="Q37" s="247">
        <f t="shared" si="12"/>
        <v>0</v>
      </c>
      <c r="R37" s="247"/>
      <c r="S37" s="247"/>
      <c r="T37" s="248">
        <v>0.129</v>
      </c>
      <c r="U37" s="247">
        <f t="shared" si="13"/>
        <v>0.77</v>
      </c>
      <c r="V37" s="249"/>
      <c r="W37" s="249"/>
      <c r="X37" s="249"/>
      <c r="Y37" s="249"/>
      <c r="Z37" s="249"/>
      <c r="AA37" s="249"/>
      <c r="AB37" s="249"/>
      <c r="AC37" s="249"/>
      <c r="AD37" s="249"/>
      <c r="AE37" s="249" t="s">
        <v>97</v>
      </c>
      <c r="AF37" s="249"/>
      <c r="AG37" s="249"/>
      <c r="AH37" s="249"/>
      <c r="AI37" s="249"/>
      <c r="AJ37" s="249"/>
      <c r="AK37" s="249"/>
      <c r="AL37" s="249"/>
      <c r="AM37" s="249"/>
      <c r="AN37" s="249"/>
      <c r="AO37" s="249"/>
      <c r="AP37" s="249"/>
      <c r="AQ37" s="249"/>
      <c r="AR37" s="249"/>
      <c r="AS37" s="249"/>
      <c r="AT37" s="249"/>
      <c r="AU37" s="249"/>
      <c r="AV37" s="249"/>
      <c r="AW37" s="249"/>
      <c r="AX37" s="249"/>
      <c r="AY37" s="249"/>
      <c r="AZ37" s="249"/>
      <c r="BA37" s="249"/>
      <c r="BB37" s="249"/>
      <c r="BC37" s="249"/>
      <c r="BD37" s="249"/>
      <c r="BE37" s="249"/>
      <c r="BF37" s="249"/>
      <c r="BG37" s="249"/>
      <c r="BH37" s="249"/>
    </row>
    <row r="38" spans="1:60" outlineLevel="1" x14ac:dyDescent="0.2">
      <c r="A38" s="240">
        <v>29</v>
      </c>
      <c r="B38" s="241" t="s">
        <v>151</v>
      </c>
      <c r="C38" s="242" t="s">
        <v>152</v>
      </c>
      <c r="D38" s="243" t="s">
        <v>111</v>
      </c>
      <c r="E38" s="244">
        <v>2</v>
      </c>
      <c r="F38" s="145"/>
      <c r="G38" s="246">
        <f t="shared" si="7"/>
        <v>0</v>
      </c>
      <c r="H38" s="245"/>
      <c r="I38" s="246">
        <f t="shared" si="8"/>
        <v>0</v>
      </c>
      <c r="J38" s="245"/>
      <c r="K38" s="246">
        <f t="shared" si="9"/>
        <v>0</v>
      </c>
      <c r="L38" s="246">
        <v>21</v>
      </c>
      <c r="M38" s="246">
        <f t="shared" si="10"/>
        <v>0</v>
      </c>
      <c r="N38" s="247">
        <v>1.0399999999999999E-3</v>
      </c>
      <c r="O38" s="247">
        <f t="shared" si="11"/>
        <v>2.0799999999999998E-3</v>
      </c>
      <c r="P38" s="247">
        <v>0</v>
      </c>
      <c r="Q38" s="247">
        <f t="shared" si="12"/>
        <v>0</v>
      </c>
      <c r="R38" s="247"/>
      <c r="S38" s="247"/>
      <c r="T38" s="248">
        <v>0.35099999999999998</v>
      </c>
      <c r="U38" s="247">
        <f t="shared" si="13"/>
        <v>0.7</v>
      </c>
      <c r="V38" s="249"/>
      <c r="W38" s="249"/>
      <c r="X38" s="249"/>
      <c r="Y38" s="249"/>
      <c r="Z38" s="249"/>
      <c r="AA38" s="249"/>
      <c r="AB38" s="249"/>
      <c r="AC38" s="249"/>
      <c r="AD38" s="249"/>
      <c r="AE38" s="249" t="s">
        <v>97</v>
      </c>
      <c r="AF38" s="249"/>
      <c r="AG38" s="249"/>
      <c r="AH38" s="249"/>
      <c r="AI38" s="249"/>
      <c r="AJ38" s="249"/>
      <c r="AK38" s="249"/>
      <c r="AL38" s="249"/>
      <c r="AM38" s="249"/>
      <c r="AN38" s="249"/>
      <c r="AO38" s="249"/>
      <c r="AP38" s="249"/>
      <c r="AQ38" s="249"/>
      <c r="AR38" s="249"/>
      <c r="AS38" s="249"/>
      <c r="AT38" s="249"/>
      <c r="AU38" s="249"/>
      <c r="AV38" s="249"/>
      <c r="AW38" s="249"/>
      <c r="AX38" s="249"/>
      <c r="AY38" s="249"/>
      <c r="AZ38" s="249"/>
      <c r="BA38" s="249"/>
      <c r="BB38" s="249"/>
      <c r="BC38" s="249"/>
      <c r="BD38" s="249"/>
      <c r="BE38" s="249"/>
      <c r="BF38" s="249"/>
      <c r="BG38" s="249"/>
      <c r="BH38" s="249"/>
    </row>
    <row r="39" spans="1:60" outlineLevel="1" x14ac:dyDescent="0.2">
      <c r="A39" s="240">
        <v>30</v>
      </c>
      <c r="B39" s="241" t="s">
        <v>153</v>
      </c>
      <c r="C39" s="242" t="s">
        <v>154</v>
      </c>
      <c r="D39" s="243" t="s">
        <v>111</v>
      </c>
      <c r="E39" s="244">
        <v>1</v>
      </c>
      <c r="F39" s="145"/>
      <c r="G39" s="246">
        <f t="shared" si="7"/>
        <v>0</v>
      </c>
      <c r="H39" s="245"/>
      <c r="I39" s="246">
        <f t="shared" si="8"/>
        <v>0</v>
      </c>
      <c r="J39" s="245"/>
      <c r="K39" s="246">
        <f t="shared" si="9"/>
        <v>0</v>
      </c>
      <c r="L39" s="246">
        <v>21</v>
      </c>
      <c r="M39" s="246">
        <f t="shared" si="10"/>
        <v>0</v>
      </c>
      <c r="N39" s="247">
        <v>5.8E-4</v>
      </c>
      <c r="O39" s="247">
        <f t="shared" si="11"/>
        <v>5.8E-4</v>
      </c>
      <c r="P39" s="247">
        <v>0</v>
      </c>
      <c r="Q39" s="247">
        <f t="shared" si="12"/>
        <v>0</v>
      </c>
      <c r="R39" s="247"/>
      <c r="S39" s="247"/>
      <c r="T39" s="248">
        <v>0.35099999999999998</v>
      </c>
      <c r="U39" s="247">
        <f t="shared" si="13"/>
        <v>0.35</v>
      </c>
      <c r="V39" s="249"/>
      <c r="W39" s="249"/>
      <c r="X39" s="249"/>
      <c r="Y39" s="249"/>
      <c r="Z39" s="249"/>
      <c r="AA39" s="249"/>
      <c r="AB39" s="249"/>
      <c r="AC39" s="249"/>
      <c r="AD39" s="249"/>
      <c r="AE39" s="249" t="s">
        <v>97</v>
      </c>
      <c r="AF39" s="249"/>
      <c r="AG39" s="249"/>
      <c r="AH39" s="249"/>
      <c r="AI39" s="249"/>
      <c r="AJ39" s="249"/>
      <c r="AK39" s="249"/>
      <c r="AL39" s="249"/>
      <c r="AM39" s="249"/>
      <c r="AN39" s="249"/>
      <c r="AO39" s="249"/>
      <c r="AP39" s="249"/>
      <c r="AQ39" s="249"/>
      <c r="AR39" s="249"/>
      <c r="AS39" s="249"/>
      <c r="AT39" s="249"/>
      <c r="AU39" s="249"/>
      <c r="AV39" s="249"/>
      <c r="AW39" s="249"/>
      <c r="AX39" s="249"/>
      <c r="AY39" s="249"/>
      <c r="AZ39" s="249"/>
      <c r="BA39" s="249"/>
      <c r="BB39" s="249"/>
      <c r="BC39" s="249"/>
      <c r="BD39" s="249"/>
      <c r="BE39" s="249"/>
      <c r="BF39" s="249"/>
      <c r="BG39" s="249"/>
      <c r="BH39" s="249"/>
    </row>
    <row r="40" spans="1:60" outlineLevel="1" x14ac:dyDescent="0.2">
      <c r="A40" s="240">
        <v>31</v>
      </c>
      <c r="B40" s="241" t="s">
        <v>155</v>
      </c>
      <c r="C40" s="242" t="s">
        <v>156</v>
      </c>
      <c r="D40" s="243" t="s">
        <v>111</v>
      </c>
      <c r="E40" s="244">
        <v>1</v>
      </c>
      <c r="F40" s="145"/>
      <c r="G40" s="246">
        <f t="shared" si="7"/>
        <v>0</v>
      </c>
      <c r="H40" s="245"/>
      <c r="I40" s="246">
        <f t="shared" si="8"/>
        <v>0</v>
      </c>
      <c r="J40" s="245"/>
      <c r="K40" s="246">
        <f t="shared" si="9"/>
        <v>0</v>
      </c>
      <c r="L40" s="246">
        <v>21</v>
      </c>
      <c r="M40" s="246">
        <f t="shared" si="10"/>
        <v>0</v>
      </c>
      <c r="N40" s="247">
        <v>0</v>
      </c>
      <c r="O40" s="247">
        <f t="shared" si="11"/>
        <v>0</v>
      </c>
      <c r="P40" s="247">
        <v>0</v>
      </c>
      <c r="Q40" s="247">
        <f t="shared" si="12"/>
        <v>0</v>
      </c>
      <c r="R40" s="247"/>
      <c r="S40" s="247"/>
      <c r="T40" s="248">
        <v>0.35099999999999998</v>
      </c>
      <c r="U40" s="247">
        <f t="shared" si="13"/>
        <v>0.35</v>
      </c>
      <c r="V40" s="249"/>
      <c r="W40" s="249"/>
      <c r="X40" s="249"/>
      <c r="Y40" s="249"/>
      <c r="Z40" s="249"/>
      <c r="AA40" s="249"/>
      <c r="AB40" s="249"/>
      <c r="AC40" s="249"/>
      <c r="AD40" s="249"/>
      <c r="AE40" s="249" t="s">
        <v>97</v>
      </c>
      <c r="AF40" s="249"/>
      <c r="AG40" s="249"/>
      <c r="AH40" s="249"/>
      <c r="AI40" s="249"/>
      <c r="AJ40" s="249"/>
      <c r="AK40" s="249"/>
      <c r="AL40" s="249"/>
      <c r="AM40" s="249"/>
      <c r="AN40" s="249"/>
      <c r="AO40" s="249"/>
      <c r="AP40" s="249"/>
      <c r="AQ40" s="249"/>
      <c r="AR40" s="249"/>
      <c r="AS40" s="249"/>
      <c r="AT40" s="249"/>
      <c r="AU40" s="249"/>
      <c r="AV40" s="249"/>
      <c r="AW40" s="249"/>
      <c r="AX40" s="249"/>
      <c r="AY40" s="249"/>
      <c r="AZ40" s="249"/>
      <c r="BA40" s="249"/>
      <c r="BB40" s="249"/>
      <c r="BC40" s="249"/>
      <c r="BD40" s="249"/>
      <c r="BE40" s="249"/>
      <c r="BF40" s="249"/>
      <c r="BG40" s="249"/>
      <c r="BH40" s="249"/>
    </row>
    <row r="41" spans="1:60" outlineLevel="1" x14ac:dyDescent="0.2">
      <c r="A41" s="240">
        <v>32</v>
      </c>
      <c r="B41" s="241" t="s">
        <v>157</v>
      </c>
      <c r="C41" s="242" t="s">
        <v>158</v>
      </c>
      <c r="D41" s="243" t="s">
        <v>111</v>
      </c>
      <c r="E41" s="244">
        <v>1</v>
      </c>
      <c r="F41" s="145"/>
      <c r="G41" s="246">
        <f t="shared" si="7"/>
        <v>0</v>
      </c>
      <c r="H41" s="245"/>
      <c r="I41" s="246">
        <f t="shared" si="8"/>
        <v>0</v>
      </c>
      <c r="J41" s="245"/>
      <c r="K41" s="246">
        <f t="shared" si="9"/>
        <v>0</v>
      </c>
      <c r="L41" s="246">
        <v>21</v>
      </c>
      <c r="M41" s="246">
        <f t="shared" si="10"/>
        <v>0</v>
      </c>
      <c r="N41" s="247">
        <v>5.7800000000000004E-3</v>
      </c>
      <c r="O41" s="247">
        <f t="shared" si="11"/>
        <v>5.7800000000000004E-3</v>
      </c>
      <c r="P41" s="247">
        <v>0</v>
      </c>
      <c r="Q41" s="247">
        <f t="shared" si="12"/>
        <v>0</v>
      </c>
      <c r="R41" s="247"/>
      <c r="S41" s="247"/>
      <c r="T41" s="248">
        <v>0.42299999999999999</v>
      </c>
      <c r="U41" s="247">
        <f t="shared" si="13"/>
        <v>0.42</v>
      </c>
      <c r="V41" s="249"/>
      <c r="W41" s="249"/>
      <c r="X41" s="249"/>
      <c r="Y41" s="249"/>
      <c r="Z41" s="249"/>
      <c r="AA41" s="249"/>
      <c r="AB41" s="249"/>
      <c r="AC41" s="249"/>
      <c r="AD41" s="249"/>
      <c r="AE41" s="249" t="s">
        <v>97</v>
      </c>
      <c r="AF41" s="249"/>
      <c r="AG41" s="249"/>
      <c r="AH41" s="249"/>
      <c r="AI41" s="249"/>
      <c r="AJ41" s="249"/>
      <c r="AK41" s="249"/>
      <c r="AL41" s="249"/>
      <c r="AM41" s="249"/>
      <c r="AN41" s="249"/>
      <c r="AO41" s="249"/>
      <c r="AP41" s="249"/>
      <c r="AQ41" s="249"/>
      <c r="AR41" s="249"/>
      <c r="AS41" s="249"/>
      <c r="AT41" s="249"/>
      <c r="AU41" s="249"/>
      <c r="AV41" s="249"/>
      <c r="AW41" s="249"/>
      <c r="AX41" s="249"/>
      <c r="AY41" s="249"/>
      <c r="AZ41" s="249"/>
      <c r="BA41" s="249"/>
      <c r="BB41" s="249"/>
      <c r="BC41" s="249"/>
      <c r="BD41" s="249"/>
      <c r="BE41" s="249"/>
      <c r="BF41" s="249"/>
      <c r="BG41" s="249"/>
      <c r="BH41" s="249"/>
    </row>
    <row r="42" spans="1:60" outlineLevel="1" x14ac:dyDescent="0.2">
      <c r="A42" s="240">
        <v>33</v>
      </c>
      <c r="B42" s="241" t="s">
        <v>159</v>
      </c>
      <c r="C42" s="242" t="s">
        <v>160</v>
      </c>
      <c r="D42" s="243" t="s">
        <v>111</v>
      </c>
      <c r="E42" s="244">
        <v>18</v>
      </c>
      <c r="F42" s="145"/>
      <c r="G42" s="246">
        <f t="shared" si="7"/>
        <v>0</v>
      </c>
      <c r="H42" s="245"/>
      <c r="I42" s="246">
        <f t="shared" si="8"/>
        <v>0</v>
      </c>
      <c r="J42" s="245"/>
      <c r="K42" s="246">
        <f t="shared" si="9"/>
        <v>0</v>
      </c>
      <c r="L42" s="246">
        <v>21</v>
      </c>
      <c r="M42" s="246">
        <f t="shared" si="10"/>
        <v>0</v>
      </c>
      <c r="N42" s="247">
        <v>0</v>
      </c>
      <c r="O42" s="247">
        <f t="shared" si="11"/>
        <v>0</v>
      </c>
      <c r="P42" s="247">
        <v>0</v>
      </c>
      <c r="Q42" s="247">
        <f t="shared" si="12"/>
        <v>0</v>
      </c>
      <c r="R42" s="247"/>
      <c r="S42" s="247"/>
      <c r="T42" s="248">
        <v>0.42</v>
      </c>
      <c r="U42" s="247">
        <f t="shared" si="13"/>
        <v>7.56</v>
      </c>
      <c r="V42" s="249"/>
      <c r="W42" s="249"/>
      <c r="X42" s="249"/>
      <c r="Y42" s="249"/>
      <c r="Z42" s="249"/>
      <c r="AA42" s="249"/>
      <c r="AB42" s="249"/>
      <c r="AC42" s="249"/>
      <c r="AD42" s="249"/>
      <c r="AE42" s="249" t="s">
        <v>97</v>
      </c>
      <c r="AF42" s="249"/>
      <c r="AG42" s="249"/>
      <c r="AH42" s="249"/>
      <c r="AI42" s="249"/>
      <c r="AJ42" s="249"/>
      <c r="AK42" s="249"/>
      <c r="AL42" s="249"/>
      <c r="AM42" s="249"/>
      <c r="AN42" s="249"/>
      <c r="AO42" s="249"/>
      <c r="AP42" s="249"/>
      <c r="AQ42" s="249"/>
      <c r="AR42" s="249"/>
      <c r="AS42" s="249"/>
      <c r="AT42" s="249"/>
      <c r="AU42" s="249"/>
      <c r="AV42" s="249"/>
      <c r="AW42" s="249"/>
      <c r="AX42" s="249"/>
      <c r="AY42" s="249"/>
      <c r="AZ42" s="249"/>
      <c r="BA42" s="249"/>
      <c r="BB42" s="249"/>
      <c r="BC42" s="249"/>
      <c r="BD42" s="249"/>
      <c r="BE42" s="249"/>
      <c r="BF42" s="249"/>
      <c r="BG42" s="249"/>
      <c r="BH42" s="249"/>
    </row>
    <row r="43" spans="1:60" outlineLevel="1" x14ac:dyDescent="0.2">
      <c r="A43" s="240">
        <v>34</v>
      </c>
      <c r="B43" s="241" t="s">
        <v>161</v>
      </c>
      <c r="C43" s="242" t="s">
        <v>162</v>
      </c>
      <c r="D43" s="243" t="s">
        <v>163</v>
      </c>
      <c r="E43" s="244">
        <v>16</v>
      </c>
      <c r="F43" s="145"/>
      <c r="G43" s="246">
        <f t="shared" si="7"/>
        <v>0</v>
      </c>
      <c r="H43" s="245"/>
      <c r="I43" s="246">
        <f t="shared" si="8"/>
        <v>0</v>
      </c>
      <c r="J43" s="245"/>
      <c r="K43" s="246">
        <f t="shared" si="9"/>
        <v>0</v>
      </c>
      <c r="L43" s="246">
        <v>21</v>
      </c>
      <c r="M43" s="246">
        <f t="shared" si="10"/>
        <v>0</v>
      </c>
      <c r="N43" s="247">
        <v>1.74E-3</v>
      </c>
      <c r="O43" s="247">
        <f t="shared" si="11"/>
        <v>2.784E-2</v>
      </c>
      <c r="P43" s="247">
        <v>0</v>
      </c>
      <c r="Q43" s="247">
        <f t="shared" si="12"/>
        <v>0</v>
      </c>
      <c r="R43" s="247"/>
      <c r="S43" s="247"/>
      <c r="T43" s="248">
        <v>0.6</v>
      </c>
      <c r="U43" s="247">
        <f t="shared" si="13"/>
        <v>9.6</v>
      </c>
      <c r="V43" s="249"/>
      <c r="W43" s="249"/>
      <c r="X43" s="249"/>
      <c r="Y43" s="249"/>
      <c r="Z43" s="249"/>
      <c r="AA43" s="249"/>
      <c r="AB43" s="249"/>
      <c r="AC43" s="249"/>
      <c r="AD43" s="249"/>
      <c r="AE43" s="249" t="s">
        <v>97</v>
      </c>
      <c r="AF43" s="249"/>
      <c r="AG43" s="249"/>
      <c r="AH43" s="249"/>
      <c r="AI43" s="249"/>
      <c r="AJ43" s="249"/>
      <c r="AK43" s="249"/>
      <c r="AL43" s="249"/>
      <c r="AM43" s="249"/>
      <c r="AN43" s="249"/>
      <c r="AO43" s="249"/>
      <c r="AP43" s="249"/>
      <c r="AQ43" s="249"/>
      <c r="AR43" s="249"/>
      <c r="AS43" s="249"/>
      <c r="AT43" s="249"/>
      <c r="AU43" s="249"/>
      <c r="AV43" s="249"/>
      <c r="AW43" s="249"/>
      <c r="AX43" s="249"/>
      <c r="AY43" s="249"/>
      <c r="AZ43" s="249"/>
      <c r="BA43" s="249"/>
      <c r="BB43" s="249"/>
      <c r="BC43" s="249"/>
      <c r="BD43" s="249"/>
      <c r="BE43" s="249"/>
      <c r="BF43" s="249"/>
      <c r="BG43" s="249"/>
      <c r="BH43" s="249"/>
    </row>
    <row r="44" spans="1:60" outlineLevel="1" x14ac:dyDescent="0.2">
      <c r="A44" s="240">
        <v>35</v>
      </c>
      <c r="B44" s="241" t="s">
        <v>164</v>
      </c>
      <c r="C44" s="242" t="s">
        <v>165</v>
      </c>
      <c r="D44" s="243" t="s">
        <v>111</v>
      </c>
      <c r="E44" s="244">
        <v>3</v>
      </c>
      <c r="F44" s="145"/>
      <c r="G44" s="246">
        <f t="shared" si="7"/>
        <v>0</v>
      </c>
      <c r="H44" s="245"/>
      <c r="I44" s="246">
        <f t="shared" si="8"/>
        <v>0</v>
      </c>
      <c r="J44" s="245"/>
      <c r="K44" s="246">
        <f t="shared" si="9"/>
        <v>0</v>
      </c>
      <c r="L44" s="246">
        <v>21</v>
      </c>
      <c r="M44" s="246">
        <f t="shared" si="10"/>
        <v>0</v>
      </c>
      <c r="N44" s="247">
        <v>2.4099999999999998E-3</v>
      </c>
      <c r="O44" s="247">
        <f t="shared" si="11"/>
        <v>7.2300000000000003E-3</v>
      </c>
      <c r="P44" s="247">
        <v>0</v>
      </c>
      <c r="Q44" s="247">
        <f t="shared" si="12"/>
        <v>0</v>
      </c>
      <c r="R44" s="247"/>
      <c r="S44" s="247"/>
      <c r="T44" s="248">
        <v>1.1599999999999999</v>
      </c>
      <c r="U44" s="247">
        <f t="shared" si="13"/>
        <v>3.48</v>
      </c>
      <c r="V44" s="249"/>
      <c r="W44" s="249"/>
      <c r="X44" s="249"/>
      <c r="Y44" s="249"/>
      <c r="Z44" s="249"/>
      <c r="AA44" s="249"/>
      <c r="AB44" s="249"/>
      <c r="AC44" s="249"/>
      <c r="AD44" s="249"/>
      <c r="AE44" s="249" t="s">
        <v>97</v>
      </c>
      <c r="AF44" s="249"/>
      <c r="AG44" s="249"/>
      <c r="AH44" s="249"/>
      <c r="AI44" s="249"/>
      <c r="AJ44" s="249"/>
      <c r="AK44" s="249"/>
      <c r="AL44" s="249"/>
      <c r="AM44" s="249"/>
      <c r="AN44" s="249"/>
      <c r="AO44" s="249"/>
      <c r="AP44" s="249"/>
      <c r="AQ44" s="249"/>
      <c r="AR44" s="249"/>
      <c r="AS44" s="249"/>
      <c r="AT44" s="249"/>
      <c r="AU44" s="249"/>
      <c r="AV44" s="249"/>
      <c r="AW44" s="249"/>
      <c r="AX44" s="249"/>
      <c r="AY44" s="249"/>
      <c r="AZ44" s="249"/>
      <c r="BA44" s="249"/>
      <c r="BB44" s="249"/>
      <c r="BC44" s="249"/>
      <c r="BD44" s="249"/>
      <c r="BE44" s="249"/>
      <c r="BF44" s="249"/>
      <c r="BG44" s="249"/>
      <c r="BH44" s="249"/>
    </row>
    <row r="45" spans="1:60" outlineLevel="1" x14ac:dyDescent="0.2">
      <c r="A45" s="240">
        <v>36</v>
      </c>
      <c r="B45" s="241" t="s">
        <v>166</v>
      </c>
      <c r="C45" s="242" t="s">
        <v>167</v>
      </c>
      <c r="D45" s="243" t="s">
        <v>96</v>
      </c>
      <c r="E45" s="244">
        <v>577</v>
      </c>
      <c r="F45" s="145"/>
      <c r="G45" s="246">
        <f t="shared" si="7"/>
        <v>0</v>
      </c>
      <c r="H45" s="245"/>
      <c r="I45" s="246">
        <f t="shared" si="8"/>
        <v>0</v>
      </c>
      <c r="J45" s="245"/>
      <c r="K45" s="246">
        <f t="shared" si="9"/>
        <v>0</v>
      </c>
      <c r="L45" s="246">
        <v>21</v>
      </c>
      <c r="M45" s="246">
        <f t="shared" si="10"/>
        <v>0</v>
      </c>
      <c r="N45" s="247">
        <v>1.8000000000000001E-4</v>
      </c>
      <c r="O45" s="247">
        <f t="shared" si="11"/>
        <v>0.10385999999999999</v>
      </c>
      <c r="P45" s="247">
        <v>0</v>
      </c>
      <c r="Q45" s="247">
        <f t="shared" si="12"/>
        <v>0</v>
      </c>
      <c r="R45" s="247"/>
      <c r="S45" s="247"/>
      <c r="T45" s="248">
        <v>7.0000000000000007E-2</v>
      </c>
      <c r="U45" s="247">
        <f t="shared" si="13"/>
        <v>40.39</v>
      </c>
      <c r="V45" s="249"/>
      <c r="W45" s="249"/>
      <c r="X45" s="249"/>
      <c r="Y45" s="249"/>
      <c r="Z45" s="249"/>
      <c r="AA45" s="249"/>
      <c r="AB45" s="249"/>
      <c r="AC45" s="249"/>
      <c r="AD45" s="249"/>
      <c r="AE45" s="249" t="s">
        <v>97</v>
      </c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  <c r="AQ45" s="249"/>
      <c r="AR45" s="249"/>
      <c r="AS45" s="249"/>
      <c r="AT45" s="249"/>
      <c r="AU45" s="249"/>
      <c r="AV45" s="249"/>
      <c r="AW45" s="249"/>
      <c r="AX45" s="249"/>
      <c r="AY45" s="249"/>
      <c r="AZ45" s="249"/>
      <c r="BA45" s="249"/>
      <c r="BB45" s="249"/>
      <c r="BC45" s="249"/>
      <c r="BD45" s="249"/>
      <c r="BE45" s="249"/>
      <c r="BF45" s="249"/>
      <c r="BG45" s="249"/>
      <c r="BH45" s="249"/>
    </row>
    <row r="46" spans="1:60" outlineLevel="1" x14ac:dyDescent="0.2">
      <c r="A46" s="240">
        <v>37</v>
      </c>
      <c r="B46" s="241" t="s">
        <v>168</v>
      </c>
      <c r="C46" s="242" t="s">
        <v>169</v>
      </c>
      <c r="D46" s="243" t="s">
        <v>96</v>
      </c>
      <c r="E46" s="244">
        <v>577</v>
      </c>
      <c r="F46" s="145"/>
      <c r="G46" s="246">
        <f t="shared" si="7"/>
        <v>0</v>
      </c>
      <c r="H46" s="245"/>
      <c r="I46" s="246">
        <f t="shared" si="8"/>
        <v>0</v>
      </c>
      <c r="J46" s="245"/>
      <c r="K46" s="246">
        <f t="shared" si="9"/>
        <v>0</v>
      </c>
      <c r="L46" s="246">
        <v>21</v>
      </c>
      <c r="M46" s="246">
        <f t="shared" si="10"/>
        <v>0</v>
      </c>
      <c r="N46" s="247">
        <v>1.0000000000000001E-5</v>
      </c>
      <c r="O46" s="247">
        <f t="shared" si="11"/>
        <v>5.77E-3</v>
      </c>
      <c r="P46" s="247">
        <v>0</v>
      </c>
      <c r="Q46" s="247">
        <f t="shared" si="12"/>
        <v>0</v>
      </c>
      <c r="R46" s="247"/>
      <c r="S46" s="247"/>
      <c r="T46" s="248">
        <v>0.06</v>
      </c>
      <c r="U46" s="247">
        <f t="shared" si="13"/>
        <v>34.619999999999997</v>
      </c>
      <c r="V46" s="249"/>
      <c r="W46" s="249"/>
      <c r="X46" s="249"/>
      <c r="Y46" s="249"/>
      <c r="Z46" s="249"/>
      <c r="AA46" s="249"/>
      <c r="AB46" s="249"/>
      <c r="AC46" s="249"/>
      <c r="AD46" s="249"/>
      <c r="AE46" s="249" t="s">
        <v>97</v>
      </c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49"/>
      <c r="AU46" s="249"/>
      <c r="AV46" s="249"/>
      <c r="AW46" s="249"/>
      <c r="AX46" s="249"/>
      <c r="AY46" s="249"/>
      <c r="AZ46" s="249"/>
      <c r="BA46" s="249"/>
      <c r="BB46" s="249"/>
      <c r="BC46" s="249"/>
      <c r="BD46" s="249"/>
      <c r="BE46" s="249"/>
      <c r="BF46" s="249"/>
      <c r="BG46" s="249"/>
      <c r="BH46" s="249"/>
    </row>
    <row r="47" spans="1:60" outlineLevel="1" x14ac:dyDescent="0.2">
      <c r="A47" s="240">
        <v>38</v>
      </c>
      <c r="B47" s="241" t="s">
        <v>170</v>
      </c>
      <c r="C47" s="242" t="s">
        <v>171</v>
      </c>
      <c r="D47" s="243" t="s">
        <v>129</v>
      </c>
      <c r="E47" s="244">
        <v>0.4516</v>
      </c>
      <c r="F47" s="145"/>
      <c r="G47" s="246">
        <f t="shared" si="7"/>
        <v>0</v>
      </c>
      <c r="H47" s="245"/>
      <c r="I47" s="246">
        <f t="shared" si="8"/>
        <v>0</v>
      </c>
      <c r="J47" s="245"/>
      <c r="K47" s="246">
        <f t="shared" si="9"/>
        <v>0</v>
      </c>
      <c r="L47" s="246">
        <v>21</v>
      </c>
      <c r="M47" s="246">
        <f t="shared" si="10"/>
        <v>0</v>
      </c>
      <c r="N47" s="247">
        <v>0</v>
      </c>
      <c r="O47" s="247">
        <f t="shared" si="11"/>
        <v>0</v>
      </c>
      <c r="P47" s="247">
        <v>0</v>
      </c>
      <c r="Q47" s="247">
        <f t="shared" si="12"/>
        <v>0</v>
      </c>
      <c r="R47" s="247"/>
      <c r="S47" s="247"/>
      <c r="T47" s="248">
        <v>1.33</v>
      </c>
      <c r="U47" s="247">
        <f t="shared" si="13"/>
        <v>0.6</v>
      </c>
      <c r="V47" s="249"/>
      <c r="W47" s="249"/>
      <c r="X47" s="249"/>
      <c r="Y47" s="249"/>
      <c r="Z47" s="249"/>
      <c r="AA47" s="249"/>
      <c r="AB47" s="249"/>
      <c r="AC47" s="249"/>
      <c r="AD47" s="249"/>
      <c r="AE47" s="249" t="s">
        <v>97</v>
      </c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  <c r="AQ47" s="249"/>
      <c r="AR47" s="249"/>
      <c r="AS47" s="249"/>
      <c r="AT47" s="249"/>
      <c r="AU47" s="249"/>
      <c r="AV47" s="249"/>
      <c r="AW47" s="249"/>
      <c r="AX47" s="249"/>
      <c r="AY47" s="249"/>
      <c r="AZ47" s="249"/>
      <c r="BA47" s="249"/>
      <c r="BB47" s="249"/>
      <c r="BC47" s="249"/>
      <c r="BD47" s="249"/>
      <c r="BE47" s="249"/>
      <c r="BF47" s="249"/>
      <c r="BG47" s="249"/>
      <c r="BH47" s="249"/>
    </row>
    <row r="48" spans="1:60" x14ac:dyDescent="0.2">
      <c r="A48" s="250" t="s">
        <v>92</v>
      </c>
      <c r="B48" s="251" t="s">
        <v>63</v>
      </c>
      <c r="C48" s="252" t="s">
        <v>64</v>
      </c>
      <c r="D48" s="253"/>
      <c r="E48" s="254"/>
      <c r="F48" s="255"/>
      <c r="G48" s="255">
        <f>SUMIF(AE49:AE55,"&lt;&gt;NOR",G49:G55)</f>
        <v>0</v>
      </c>
      <c r="H48" s="255"/>
      <c r="I48" s="255">
        <f>SUM(I49:I55)</f>
        <v>0</v>
      </c>
      <c r="J48" s="255"/>
      <c r="K48" s="255">
        <f>SUM(K49:K55)</f>
        <v>0</v>
      </c>
      <c r="L48" s="255"/>
      <c r="M48" s="255">
        <f>SUM(M49:M55)</f>
        <v>0</v>
      </c>
      <c r="N48" s="256"/>
      <c r="O48" s="256">
        <f>SUM(O49:O55)</f>
        <v>0.10193999999999999</v>
      </c>
      <c r="P48" s="256"/>
      <c r="Q48" s="256">
        <f>SUM(Q49:Q55)</f>
        <v>0</v>
      </c>
      <c r="R48" s="256"/>
      <c r="S48" s="256"/>
      <c r="T48" s="257"/>
      <c r="U48" s="256">
        <f>SUM(U49:U55)</f>
        <v>14.01</v>
      </c>
      <c r="AE48" s="211" t="s">
        <v>93</v>
      </c>
    </row>
    <row r="49" spans="1:60" outlineLevel="1" x14ac:dyDescent="0.2">
      <c r="A49" s="240">
        <v>39</v>
      </c>
      <c r="B49" s="241" t="s">
        <v>94</v>
      </c>
      <c r="C49" s="242" t="s">
        <v>172</v>
      </c>
      <c r="D49" s="243" t="s">
        <v>173</v>
      </c>
      <c r="E49" s="244">
        <v>6</v>
      </c>
      <c r="F49" s="145"/>
      <c r="G49" s="246">
        <f t="shared" ref="G49:G55" si="14">ROUND(E49*F49,2)</f>
        <v>0</v>
      </c>
      <c r="H49" s="245"/>
      <c r="I49" s="246">
        <f t="shared" ref="I49:I55" si="15">ROUND(E49*H49,2)</f>
        <v>0</v>
      </c>
      <c r="J49" s="245"/>
      <c r="K49" s="246">
        <f t="shared" ref="K49:K55" si="16">ROUND(E49*J49,2)</f>
        <v>0</v>
      </c>
      <c r="L49" s="246">
        <v>21</v>
      </c>
      <c r="M49" s="246">
        <f t="shared" ref="M49:M55" si="17">G49*(1+L49/100)</f>
        <v>0</v>
      </c>
      <c r="N49" s="247">
        <v>1.423E-2</v>
      </c>
      <c r="O49" s="247">
        <f t="shared" ref="O49:O55" si="18">ROUND(E49*N49,5)</f>
        <v>8.5379999999999998E-2</v>
      </c>
      <c r="P49" s="247">
        <v>0</v>
      </c>
      <c r="Q49" s="247">
        <f t="shared" ref="Q49:Q55" si="19">ROUND(E49*P49,5)</f>
        <v>0</v>
      </c>
      <c r="R49" s="247"/>
      <c r="S49" s="247"/>
      <c r="T49" s="248">
        <v>1.19</v>
      </c>
      <c r="U49" s="247">
        <f t="shared" ref="U49:U55" si="20">ROUND(E49*T49,2)</f>
        <v>7.14</v>
      </c>
      <c r="V49" s="249"/>
      <c r="W49" s="249"/>
      <c r="X49" s="249"/>
      <c r="Y49" s="249"/>
      <c r="Z49" s="249"/>
      <c r="AA49" s="249"/>
      <c r="AB49" s="249"/>
      <c r="AC49" s="249"/>
      <c r="AD49" s="249"/>
      <c r="AE49" s="249" t="s">
        <v>97</v>
      </c>
      <c r="AF49" s="249"/>
      <c r="AG49" s="249"/>
      <c r="AH49" s="249"/>
      <c r="AI49" s="249"/>
      <c r="AJ49" s="249"/>
      <c r="AK49" s="249"/>
      <c r="AL49" s="249"/>
      <c r="AM49" s="249"/>
      <c r="AN49" s="249"/>
      <c r="AO49" s="249"/>
      <c r="AP49" s="249"/>
      <c r="AQ49" s="249"/>
      <c r="AR49" s="249"/>
      <c r="AS49" s="249"/>
      <c r="AT49" s="249"/>
      <c r="AU49" s="249"/>
      <c r="AV49" s="249"/>
      <c r="AW49" s="249"/>
      <c r="AX49" s="249"/>
      <c r="AY49" s="249"/>
      <c r="AZ49" s="249"/>
      <c r="BA49" s="249"/>
      <c r="BB49" s="249"/>
      <c r="BC49" s="249"/>
      <c r="BD49" s="249"/>
      <c r="BE49" s="249"/>
      <c r="BF49" s="249"/>
      <c r="BG49" s="249"/>
      <c r="BH49" s="249"/>
    </row>
    <row r="50" spans="1:60" outlineLevel="1" x14ac:dyDescent="0.2">
      <c r="A50" s="240">
        <v>40</v>
      </c>
      <c r="B50" s="241" t="s">
        <v>174</v>
      </c>
      <c r="C50" s="242" t="s">
        <v>175</v>
      </c>
      <c r="D50" s="243" t="s">
        <v>173</v>
      </c>
      <c r="E50" s="244">
        <v>6</v>
      </c>
      <c r="F50" s="145"/>
      <c r="G50" s="246">
        <f t="shared" si="14"/>
        <v>0</v>
      </c>
      <c r="H50" s="245"/>
      <c r="I50" s="246">
        <f t="shared" si="15"/>
        <v>0</v>
      </c>
      <c r="J50" s="245"/>
      <c r="K50" s="246">
        <f t="shared" si="16"/>
        <v>0</v>
      </c>
      <c r="L50" s="246">
        <v>21</v>
      </c>
      <c r="M50" s="246">
        <f t="shared" si="17"/>
        <v>0</v>
      </c>
      <c r="N50" s="247">
        <v>1.31E-3</v>
      </c>
      <c r="O50" s="247">
        <f t="shared" si="18"/>
        <v>7.8600000000000007E-3</v>
      </c>
      <c r="P50" s="247">
        <v>0</v>
      </c>
      <c r="Q50" s="247">
        <f t="shared" si="19"/>
        <v>0</v>
      </c>
      <c r="R50" s="247"/>
      <c r="S50" s="247"/>
      <c r="T50" s="248">
        <v>0.41</v>
      </c>
      <c r="U50" s="247">
        <f t="shared" si="20"/>
        <v>2.46</v>
      </c>
      <c r="V50" s="249"/>
      <c r="W50" s="249"/>
      <c r="X50" s="249"/>
      <c r="Y50" s="249"/>
      <c r="Z50" s="249"/>
      <c r="AA50" s="249"/>
      <c r="AB50" s="249"/>
      <c r="AC50" s="249"/>
      <c r="AD50" s="249"/>
      <c r="AE50" s="249" t="s">
        <v>97</v>
      </c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249"/>
      <c r="AR50" s="249"/>
      <c r="AS50" s="249"/>
      <c r="AT50" s="249"/>
      <c r="AU50" s="249"/>
      <c r="AV50" s="249"/>
      <c r="AW50" s="249"/>
      <c r="AX50" s="249"/>
      <c r="AY50" s="249"/>
      <c r="AZ50" s="249"/>
      <c r="BA50" s="249"/>
      <c r="BB50" s="249"/>
      <c r="BC50" s="249"/>
      <c r="BD50" s="249"/>
      <c r="BE50" s="249"/>
      <c r="BF50" s="249"/>
      <c r="BG50" s="249"/>
      <c r="BH50" s="249"/>
    </row>
    <row r="51" spans="1:60" outlineLevel="1" x14ac:dyDescent="0.2">
      <c r="A51" s="240">
        <v>41</v>
      </c>
      <c r="B51" s="241" t="s">
        <v>176</v>
      </c>
      <c r="C51" s="242" t="s">
        <v>177</v>
      </c>
      <c r="D51" s="243" t="s">
        <v>173</v>
      </c>
      <c r="E51" s="244">
        <v>3</v>
      </c>
      <c r="F51" s="145"/>
      <c r="G51" s="246">
        <f t="shared" si="14"/>
        <v>0</v>
      </c>
      <c r="H51" s="245"/>
      <c r="I51" s="246">
        <f t="shared" si="15"/>
        <v>0</v>
      </c>
      <c r="J51" s="245"/>
      <c r="K51" s="246">
        <f t="shared" si="16"/>
        <v>0</v>
      </c>
      <c r="L51" s="246">
        <v>21</v>
      </c>
      <c r="M51" s="246">
        <f t="shared" si="17"/>
        <v>0</v>
      </c>
      <c r="N51" s="247">
        <v>1.33E-3</v>
      </c>
      <c r="O51" s="247">
        <f t="shared" si="18"/>
        <v>3.9899999999999996E-3</v>
      </c>
      <c r="P51" s="247">
        <v>0</v>
      </c>
      <c r="Q51" s="247">
        <f t="shared" si="19"/>
        <v>0</v>
      </c>
      <c r="R51" s="247"/>
      <c r="S51" s="247"/>
      <c r="T51" s="248">
        <v>0.41</v>
      </c>
      <c r="U51" s="247">
        <f t="shared" si="20"/>
        <v>1.23</v>
      </c>
      <c r="V51" s="249"/>
      <c r="W51" s="249"/>
      <c r="X51" s="249"/>
      <c r="Y51" s="249"/>
      <c r="Z51" s="249"/>
      <c r="AA51" s="249"/>
      <c r="AB51" s="249"/>
      <c r="AC51" s="249"/>
      <c r="AD51" s="249"/>
      <c r="AE51" s="249" t="s">
        <v>97</v>
      </c>
      <c r="AF51" s="249"/>
      <c r="AG51" s="249"/>
      <c r="AH51" s="249"/>
      <c r="AI51" s="249"/>
      <c r="AJ51" s="249"/>
      <c r="AK51" s="249"/>
      <c r="AL51" s="249"/>
      <c r="AM51" s="249"/>
      <c r="AN51" s="249"/>
      <c r="AO51" s="249"/>
      <c r="AP51" s="249"/>
      <c r="AQ51" s="249"/>
      <c r="AR51" s="249"/>
      <c r="AS51" s="249"/>
      <c r="AT51" s="249"/>
      <c r="AU51" s="249"/>
      <c r="AV51" s="249"/>
      <c r="AW51" s="249"/>
      <c r="AX51" s="249"/>
      <c r="AY51" s="249"/>
      <c r="AZ51" s="249"/>
      <c r="BA51" s="249"/>
      <c r="BB51" s="249"/>
      <c r="BC51" s="249"/>
      <c r="BD51" s="249"/>
      <c r="BE51" s="249"/>
      <c r="BF51" s="249"/>
      <c r="BG51" s="249"/>
      <c r="BH51" s="249"/>
    </row>
    <row r="52" spans="1:60" ht="22.5" outlineLevel="1" x14ac:dyDescent="0.2">
      <c r="A52" s="240">
        <v>42</v>
      </c>
      <c r="B52" s="241" t="s">
        <v>178</v>
      </c>
      <c r="C52" s="242" t="s">
        <v>179</v>
      </c>
      <c r="D52" s="243" t="s">
        <v>173</v>
      </c>
      <c r="E52" s="244">
        <v>3</v>
      </c>
      <c r="F52" s="145"/>
      <c r="G52" s="246">
        <f t="shared" si="14"/>
        <v>0</v>
      </c>
      <c r="H52" s="245"/>
      <c r="I52" s="246">
        <f t="shared" si="15"/>
        <v>0</v>
      </c>
      <c r="J52" s="245"/>
      <c r="K52" s="246">
        <f t="shared" si="16"/>
        <v>0</v>
      </c>
      <c r="L52" s="246">
        <v>21</v>
      </c>
      <c r="M52" s="246">
        <f t="shared" si="17"/>
        <v>0</v>
      </c>
      <c r="N52" s="247">
        <v>3.5E-4</v>
      </c>
      <c r="O52" s="247">
        <f t="shared" si="18"/>
        <v>1.0499999999999999E-3</v>
      </c>
      <c r="P52" s="247">
        <v>0</v>
      </c>
      <c r="Q52" s="247">
        <f t="shared" si="19"/>
        <v>0</v>
      </c>
      <c r="R52" s="247"/>
      <c r="S52" s="247"/>
      <c r="T52" s="248">
        <v>0.26</v>
      </c>
      <c r="U52" s="247">
        <f t="shared" si="20"/>
        <v>0.78</v>
      </c>
      <c r="V52" s="249"/>
      <c r="W52" s="249"/>
      <c r="X52" s="249"/>
      <c r="Y52" s="249"/>
      <c r="Z52" s="249"/>
      <c r="AA52" s="249"/>
      <c r="AB52" s="249"/>
      <c r="AC52" s="249"/>
      <c r="AD52" s="249"/>
      <c r="AE52" s="249" t="s">
        <v>97</v>
      </c>
      <c r="AF52" s="249"/>
      <c r="AG52" s="249"/>
      <c r="AH52" s="249"/>
      <c r="AI52" s="249"/>
      <c r="AJ52" s="249"/>
      <c r="AK52" s="249"/>
      <c r="AL52" s="249"/>
      <c r="AM52" s="249"/>
      <c r="AN52" s="249"/>
      <c r="AO52" s="249"/>
      <c r="AP52" s="249"/>
      <c r="AQ52" s="249"/>
      <c r="AR52" s="249"/>
      <c r="AS52" s="249"/>
      <c r="AT52" s="249"/>
      <c r="AU52" s="249"/>
      <c r="AV52" s="249"/>
      <c r="AW52" s="249"/>
      <c r="AX52" s="249"/>
      <c r="AY52" s="249"/>
      <c r="AZ52" s="249"/>
      <c r="BA52" s="249"/>
      <c r="BB52" s="249"/>
      <c r="BC52" s="249"/>
      <c r="BD52" s="249"/>
      <c r="BE52" s="249"/>
      <c r="BF52" s="249"/>
      <c r="BG52" s="249"/>
      <c r="BH52" s="249"/>
    </row>
    <row r="53" spans="1:60" outlineLevel="1" x14ac:dyDescent="0.2">
      <c r="A53" s="240">
        <v>43</v>
      </c>
      <c r="B53" s="241" t="s">
        <v>180</v>
      </c>
      <c r="C53" s="242" t="s">
        <v>181</v>
      </c>
      <c r="D53" s="243" t="s">
        <v>111</v>
      </c>
      <c r="E53" s="244">
        <v>6</v>
      </c>
      <c r="F53" s="145"/>
      <c r="G53" s="246">
        <f t="shared" si="14"/>
        <v>0</v>
      </c>
      <c r="H53" s="245"/>
      <c r="I53" s="246">
        <f t="shared" si="15"/>
        <v>0</v>
      </c>
      <c r="J53" s="245"/>
      <c r="K53" s="246">
        <f t="shared" si="16"/>
        <v>0</v>
      </c>
      <c r="L53" s="246">
        <v>21</v>
      </c>
      <c r="M53" s="246">
        <f t="shared" si="17"/>
        <v>0</v>
      </c>
      <c r="N53" s="247">
        <v>4.8000000000000001E-4</v>
      </c>
      <c r="O53" s="247">
        <f t="shared" si="18"/>
        <v>2.8800000000000002E-3</v>
      </c>
      <c r="P53" s="247">
        <v>0</v>
      </c>
      <c r="Q53" s="247">
        <f t="shared" si="19"/>
        <v>0</v>
      </c>
      <c r="R53" s="247"/>
      <c r="S53" s="247"/>
      <c r="T53" s="248">
        <v>0.25</v>
      </c>
      <c r="U53" s="247">
        <f t="shared" si="20"/>
        <v>1.5</v>
      </c>
      <c r="V53" s="249"/>
      <c r="W53" s="249"/>
      <c r="X53" s="249"/>
      <c r="Y53" s="249"/>
      <c r="Z53" s="249"/>
      <c r="AA53" s="249"/>
      <c r="AB53" s="249"/>
      <c r="AC53" s="249"/>
      <c r="AD53" s="249"/>
      <c r="AE53" s="249" t="s">
        <v>97</v>
      </c>
      <c r="AF53" s="249"/>
      <c r="AG53" s="249"/>
      <c r="AH53" s="249"/>
      <c r="AI53" s="249"/>
      <c r="AJ53" s="249"/>
      <c r="AK53" s="249"/>
      <c r="AL53" s="249"/>
      <c r="AM53" s="249"/>
      <c r="AN53" s="249"/>
      <c r="AO53" s="249"/>
      <c r="AP53" s="249"/>
      <c r="AQ53" s="249"/>
      <c r="AR53" s="249"/>
      <c r="AS53" s="249"/>
      <c r="AT53" s="249"/>
      <c r="AU53" s="249"/>
      <c r="AV53" s="249"/>
      <c r="AW53" s="249"/>
      <c r="AX53" s="249"/>
      <c r="AY53" s="249"/>
      <c r="AZ53" s="249"/>
      <c r="BA53" s="249"/>
      <c r="BB53" s="249"/>
      <c r="BC53" s="249"/>
      <c r="BD53" s="249"/>
      <c r="BE53" s="249"/>
      <c r="BF53" s="249"/>
      <c r="BG53" s="249"/>
      <c r="BH53" s="249"/>
    </row>
    <row r="54" spans="1:60" ht="22.5" outlineLevel="1" x14ac:dyDescent="0.2">
      <c r="A54" s="240">
        <v>44</v>
      </c>
      <c r="B54" s="241" t="s">
        <v>182</v>
      </c>
      <c r="C54" s="242" t="s">
        <v>183</v>
      </c>
      <c r="D54" s="243" t="s">
        <v>111</v>
      </c>
      <c r="E54" s="244">
        <v>3</v>
      </c>
      <c r="F54" s="145"/>
      <c r="G54" s="246">
        <f t="shared" si="14"/>
        <v>0</v>
      </c>
      <c r="H54" s="245"/>
      <c r="I54" s="246">
        <f t="shared" si="15"/>
        <v>0</v>
      </c>
      <c r="J54" s="245"/>
      <c r="K54" s="246">
        <f t="shared" si="16"/>
        <v>0</v>
      </c>
      <c r="L54" s="246">
        <v>21</v>
      </c>
      <c r="M54" s="246">
        <f t="shared" si="17"/>
        <v>0</v>
      </c>
      <c r="N54" s="247">
        <v>2.5999999999999998E-4</v>
      </c>
      <c r="O54" s="247">
        <f t="shared" si="18"/>
        <v>7.7999999999999999E-4</v>
      </c>
      <c r="P54" s="247">
        <v>0</v>
      </c>
      <c r="Q54" s="247">
        <f t="shared" si="19"/>
        <v>0</v>
      </c>
      <c r="R54" s="247"/>
      <c r="S54" s="247"/>
      <c r="T54" s="248">
        <v>0.25</v>
      </c>
      <c r="U54" s="247">
        <f t="shared" si="20"/>
        <v>0.75</v>
      </c>
      <c r="V54" s="249"/>
      <c r="W54" s="249"/>
      <c r="X54" s="249"/>
      <c r="Y54" s="249"/>
      <c r="Z54" s="249"/>
      <c r="AA54" s="249"/>
      <c r="AB54" s="249"/>
      <c r="AC54" s="249"/>
      <c r="AD54" s="249"/>
      <c r="AE54" s="249" t="s">
        <v>97</v>
      </c>
      <c r="AF54" s="249"/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  <c r="AQ54" s="249"/>
      <c r="AR54" s="249"/>
      <c r="AS54" s="249"/>
      <c r="AT54" s="249"/>
      <c r="AU54" s="249"/>
      <c r="AV54" s="249"/>
      <c r="AW54" s="249"/>
      <c r="AX54" s="249"/>
      <c r="AY54" s="249"/>
      <c r="AZ54" s="249"/>
      <c r="BA54" s="249"/>
      <c r="BB54" s="249"/>
      <c r="BC54" s="249"/>
      <c r="BD54" s="249"/>
      <c r="BE54" s="249"/>
      <c r="BF54" s="249"/>
      <c r="BG54" s="249"/>
      <c r="BH54" s="249"/>
    </row>
    <row r="55" spans="1:60" outlineLevel="1" x14ac:dyDescent="0.2">
      <c r="A55" s="240">
        <v>45</v>
      </c>
      <c r="B55" s="241" t="s">
        <v>184</v>
      </c>
      <c r="C55" s="242" t="s">
        <v>185</v>
      </c>
      <c r="D55" s="243" t="s">
        <v>129</v>
      </c>
      <c r="E55" s="244">
        <v>0.10194</v>
      </c>
      <c r="F55" s="145"/>
      <c r="G55" s="246">
        <f t="shared" si="14"/>
        <v>0</v>
      </c>
      <c r="H55" s="245"/>
      <c r="I55" s="246">
        <f t="shared" si="15"/>
        <v>0</v>
      </c>
      <c r="J55" s="245"/>
      <c r="K55" s="246">
        <f t="shared" si="16"/>
        <v>0</v>
      </c>
      <c r="L55" s="246">
        <v>21</v>
      </c>
      <c r="M55" s="246">
        <f t="shared" si="17"/>
        <v>0</v>
      </c>
      <c r="N55" s="247">
        <v>0</v>
      </c>
      <c r="O55" s="247">
        <f t="shared" si="18"/>
        <v>0</v>
      </c>
      <c r="P55" s="247">
        <v>0</v>
      </c>
      <c r="Q55" s="247">
        <f t="shared" si="19"/>
        <v>0</v>
      </c>
      <c r="R55" s="247"/>
      <c r="S55" s="247"/>
      <c r="T55" s="248">
        <v>1.52</v>
      </c>
      <c r="U55" s="247">
        <f t="shared" si="20"/>
        <v>0.15</v>
      </c>
      <c r="V55" s="249"/>
      <c r="W55" s="249"/>
      <c r="X55" s="249"/>
      <c r="Y55" s="249"/>
      <c r="Z55" s="249"/>
      <c r="AA55" s="249"/>
      <c r="AB55" s="249"/>
      <c r="AC55" s="249"/>
      <c r="AD55" s="249"/>
      <c r="AE55" s="249" t="s">
        <v>97</v>
      </c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249"/>
      <c r="AR55" s="249"/>
      <c r="AS55" s="249"/>
      <c r="AT55" s="249"/>
      <c r="AU55" s="249"/>
      <c r="AV55" s="249"/>
      <c r="AW55" s="249"/>
      <c r="AX55" s="249"/>
      <c r="AY55" s="249"/>
      <c r="AZ55" s="249"/>
      <c r="BA55" s="249"/>
      <c r="BB55" s="249"/>
      <c r="BC55" s="249"/>
      <c r="BD55" s="249"/>
      <c r="BE55" s="249"/>
      <c r="BF55" s="249"/>
      <c r="BG55" s="249"/>
      <c r="BH55" s="249"/>
    </row>
    <row r="56" spans="1:60" x14ac:dyDescent="0.2">
      <c r="A56" s="250" t="s">
        <v>92</v>
      </c>
      <c r="B56" s="251" t="s">
        <v>65</v>
      </c>
      <c r="C56" s="252" t="s">
        <v>26</v>
      </c>
      <c r="D56" s="253"/>
      <c r="E56" s="254"/>
      <c r="F56" s="255"/>
      <c r="G56" s="255">
        <f>SUMIF(AE57:AE58,"&lt;&gt;NOR",G57:G58)</f>
        <v>0</v>
      </c>
      <c r="H56" s="255"/>
      <c r="I56" s="255">
        <f>SUM(I57:I58)</f>
        <v>0</v>
      </c>
      <c r="J56" s="255"/>
      <c r="K56" s="255">
        <f>SUM(K57:K58)</f>
        <v>0</v>
      </c>
      <c r="L56" s="255"/>
      <c r="M56" s="255">
        <f>SUM(M57:M58)</f>
        <v>0</v>
      </c>
      <c r="N56" s="256"/>
      <c r="O56" s="256">
        <f>SUM(O57:O58)</f>
        <v>0</v>
      </c>
      <c r="P56" s="256"/>
      <c r="Q56" s="256">
        <f>SUM(Q57:Q58)</f>
        <v>0</v>
      </c>
      <c r="R56" s="256"/>
      <c r="S56" s="256"/>
      <c r="T56" s="257"/>
      <c r="U56" s="256">
        <f>SUM(U57:U58)</f>
        <v>0</v>
      </c>
      <c r="AE56" s="211" t="s">
        <v>93</v>
      </c>
    </row>
    <row r="57" spans="1:60" outlineLevel="1" x14ac:dyDescent="0.2">
      <c r="A57" s="240">
        <v>46</v>
      </c>
      <c r="B57" s="241" t="s">
        <v>94</v>
      </c>
      <c r="C57" s="242" t="s">
        <v>186</v>
      </c>
      <c r="D57" s="243" t="s">
        <v>187</v>
      </c>
      <c r="E57" s="244">
        <v>1</v>
      </c>
      <c r="F57" s="1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7">
        <v>0</v>
      </c>
      <c r="O57" s="247">
        <f>ROUND(E57*N57,5)</f>
        <v>0</v>
      </c>
      <c r="P57" s="247">
        <v>0</v>
      </c>
      <c r="Q57" s="247">
        <f>ROUND(E57*P57,5)</f>
        <v>0</v>
      </c>
      <c r="R57" s="247"/>
      <c r="S57" s="247"/>
      <c r="T57" s="248">
        <v>0</v>
      </c>
      <c r="U57" s="247">
        <f>ROUND(E57*T57,2)</f>
        <v>0</v>
      </c>
      <c r="V57" s="249"/>
      <c r="W57" s="249"/>
      <c r="X57" s="249"/>
      <c r="Y57" s="249"/>
      <c r="Z57" s="249"/>
      <c r="AA57" s="249"/>
      <c r="AB57" s="249"/>
      <c r="AC57" s="249"/>
      <c r="AD57" s="249"/>
      <c r="AE57" s="249" t="s">
        <v>97</v>
      </c>
      <c r="AF57" s="249"/>
      <c r="AG57" s="249"/>
      <c r="AH57" s="249"/>
      <c r="AI57" s="249"/>
      <c r="AJ57" s="249"/>
      <c r="AK57" s="249"/>
      <c r="AL57" s="249"/>
      <c r="AM57" s="249"/>
      <c r="AN57" s="249"/>
      <c r="AO57" s="249"/>
      <c r="AP57" s="249"/>
      <c r="AQ57" s="249"/>
      <c r="AR57" s="249"/>
      <c r="AS57" s="249"/>
      <c r="AT57" s="249"/>
      <c r="AU57" s="249"/>
      <c r="AV57" s="249"/>
      <c r="AW57" s="249"/>
      <c r="AX57" s="249"/>
      <c r="AY57" s="249"/>
      <c r="AZ57" s="249"/>
      <c r="BA57" s="249"/>
      <c r="BB57" s="249"/>
      <c r="BC57" s="249"/>
      <c r="BD57" s="249"/>
      <c r="BE57" s="249"/>
      <c r="BF57" s="249"/>
      <c r="BG57" s="249"/>
      <c r="BH57" s="249"/>
    </row>
    <row r="58" spans="1:60" outlineLevel="1" x14ac:dyDescent="0.2">
      <c r="A58" s="258">
        <v>47</v>
      </c>
      <c r="B58" s="259" t="s">
        <v>98</v>
      </c>
      <c r="C58" s="260" t="s">
        <v>188</v>
      </c>
      <c r="D58" s="261" t="s">
        <v>187</v>
      </c>
      <c r="E58" s="262">
        <v>1</v>
      </c>
      <c r="F58" s="146"/>
      <c r="G58" s="264">
        <f>ROUND(E58*F58,2)</f>
        <v>0</v>
      </c>
      <c r="H58" s="263"/>
      <c r="I58" s="264">
        <f>ROUND(E58*H58,2)</f>
        <v>0</v>
      </c>
      <c r="J58" s="263"/>
      <c r="K58" s="264">
        <f>ROUND(E58*J58,2)</f>
        <v>0</v>
      </c>
      <c r="L58" s="264">
        <v>21</v>
      </c>
      <c r="M58" s="264">
        <f>G58*(1+L58/100)</f>
        <v>0</v>
      </c>
      <c r="N58" s="265">
        <v>0</v>
      </c>
      <c r="O58" s="265">
        <f>ROUND(E58*N58,5)</f>
        <v>0</v>
      </c>
      <c r="P58" s="265">
        <v>0</v>
      </c>
      <c r="Q58" s="265">
        <f>ROUND(E58*P58,5)</f>
        <v>0</v>
      </c>
      <c r="R58" s="265"/>
      <c r="S58" s="265"/>
      <c r="T58" s="266">
        <v>0</v>
      </c>
      <c r="U58" s="265">
        <f>ROUND(E58*T58,2)</f>
        <v>0</v>
      </c>
      <c r="V58" s="249"/>
      <c r="W58" s="249"/>
      <c r="X58" s="249"/>
      <c r="Y58" s="249"/>
      <c r="Z58" s="249"/>
      <c r="AA58" s="249"/>
      <c r="AB58" s="249"/>
      <c r="AC58" s="249"/>
      <c r="AD58" s="249"/>
      <c r="AE58" s="249" t="s">
        <v>97</v>
      </c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249"/>
      <c r="AQ58" s="249"/>
      <c r="AR58" s="249"/>
      <c r="AS58" s="249"/>
      <c r="AT58" s="249"/>
      <c r="AU58" s="249"/>
      <c r="AV58" s="249"/>
      <c r="AW58" s="249"/>
      <c r="AX58" s="249"/>
      <c r="AY58" s="249"/>
      <c r="AZ58" s="249"/>
      <c r="BA58" s="249"/>
      <c r="BB58" s="249"/>
      <c r="BC58" s="249"/>
      <c r="BD58" s="249"/>
      <c r="BE58" s="249"/>
      <c r="BF58" s="249"/>
      <c r="BG58" s="249"/>
      <c r="BH58" s="249"/>
    </row>
    <row r="59" spans="1:60" x14ac:dyDescent="0.2">
      <c r="A59" s="267"/>
      <c r="B59" s="268" t="s">
        <v>189</v>
      </c>
      <c r="C59" s="269" t="s">
        <v>189</v>
      </c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  <c r="O59" s="267"/>
      <c r="P59" s="267"/>
      <c r="Q59" s="267"/>
      <c r="R59" s="267"/>
      <c r="S59" s="267"/>
      <c r="T59" s="267"/>
      <c r="U59" s="267"/>
      <c r="AC59" s="211">
        <v>15</v>
      </c>
      <c r="AD59" s="211">
        <v>21</v>
      </c>
    </row>
    <row r="60" spans="1:60" x14ac:dyDescent="0.2">
      <c r="A60" s="270"/>
      <c r="B60" s="271">
        <v>26</v>
      </c>
      <c r="C60" s="272" t="s">
        <v>189</v>
      </c>
      <c r="D60" s="273"/>
      <c r="E60" s="273"/>
      <c r="F60" s="273"/>
      <c r="G60" s="274">
        <f>G8+G25+G48+G56</f>
        <v>0</v>
      </c>
      <c r="H60" s="267"/>
      <c r="I60" s="267"/>
      <c r="J60" s="267"/>
      <c r="K60" s="267"/>
      <c r="L60" s="267"/>
      <c r="M60" s="267"/>
      <c r="N60" s="267"/>
      <c r="O60" s="267"/>
      <c r="P60" s="267"/>
      <c r="Q60" s="267"/>
      <c r="R60" s="267"/>
      <c r="S60" s="267"/>
      <c r="T60" s="267"/>
      <c r="U60" s="267"/>
      <c r="AC60" s="211">
        <f>SUMIF(L7:L58,AC59,G7:G58)</f>
        <v>0</v>
      </c>
      <c r="AD60" s="211">
        <f>SUMIF(L7:L58,AD59,G7:G58)</f>
        <v>0</v>
      </c>
      <c r="AE60" s="211" t="s">
        <v>190</v>
      </c>
    </row>
    <row r="61" spans="1:60" x14ac:dyDescent="0.2">
      <c r="A61" s="267"/>
      <c r="B61" s="268" t="s">
        <v>189</v>
      </c>
      <c r="C61" s="269" t="s">
        <v>189</v>
      </c>
      <c r="D61" s="267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7"/>
      <c r="P61" s="267"/>
      <c r="Q61" s="267"/>
      <c r="R61" s="267"/>
      <c r="S61" s="267"/>
      <c r="T61" s="267"/>
      <c r="U61" s="267"/>
    </row>
    <row r="62" spans="1:60" x14ac:dyDescent="0.2">
      <c r="A62" s="267"/>
      <c r="B62" s="268" t="s">
        <v>189</v>
      </c>
      <c r="C62" s="269" t="s">
        <v>189</v>
      </c>
      <c r="D62" s="267"/>
      <c r="E62" s="267"/>
      <c r="F62" s="267"/>
      <c r="G62" s="267"/>
      <c r="H62" s="267"/>
      <c r="I62" s="267"/>
      <c r="J62" s="267"/>
      <c r="K62" s="267"/>
      <c r="L62" s="267"/>
      <c r="M62" s="267"/>
      <c r="N62" s="267"/>
      <c r="O62" s="267"/>
      <c r="P62" s="267"/>
      <c r="Q62" s="267"/>
      <c r="R62" s="267"/>
      <c r="S62" s="267"/>
      <c r="T62" s="267"/>
      <c r="U62" s="267"/>
    </row>
    <row r="63" spans="1:60" x14ac:dyDescent="0.2">
      <c r="A63" s="275">
        <v>33</v>
      </c>
      <c r="B63" s="275"/>
      <c r="C63" s="276"/>
      <c r="D63" s="267"/>
      <c r="E63" s="267"/>
      <c r="F63" s="267"/>
      <c r="G63" s="267"/>
      <c r="H63" s="267"/>
      <c r="I63" s="267"/>
      <c r="J63" s="267"/>
      <c r="K63" s="267"/>
      <c r="L63" s="267"/>
      <c r="M63" s="267"/>
      <c r="N63" s="267"/>
      <c r="O63" s="267"/>
      <c r="P63" s="267"/>
      <c r="Q63" s="267"/>
      <c r="R63" s="267"/>
      <c r="S63" s="267"/>
      <c r="T63" s="267"/>
      <c r="U63" s="267"/>
    </row>
    <row r="64" spans="1:60" x14ac:dyDescent="0.2">
      <c r="A64" s="198"/>
      <c r="B64" s="199"/>
      <c r="C64" s="200"/>
      <c r="D64" s="199"/>
      <c r="E64" s="199"/>
      <c r="F64" s="199"/>
      <c r="G64" s="201"/>
      <c r="H64" s="267"/>
      <c r="I64" s="267"/>
      <c r="J64" s="267"/>
      <c r="K64" s="267"/>
      <c r="L64" s="267"/>
      <c r="M64" s="267"/>
      <c r="N64" s="267"/>
      <c r="O64" s="267"/>
      <c r="P64" s="267"/>
      <c r="Q64" s="267"/>
      <c r="R64" s="267"/>
      <c r="S64" s="267"/>
      <c r="T64" s="267"/>
      <c r="U64" s="267"/>
      <c r="AE64" s="211" t="s">
        <v>191</v>
      </c>
    </row>
    <row r="65" spans="1:31" x14ac:dyDescent="0.2">
      <c r="A65" s="202"/>
      <c r="B65" s="203"/>
      <c r="C65" s="204"/>
      <c r="D65" s="203"/>
      <c r="E65" s="203"/>
      <c r="F65" s="203"/>
      <c r="G65" s="205"/>
      <c r="H65" s="267"/>
      <c r="I65" s="267"/>
      <c r="J65" s="267"/>
      <c r="K65" s="267"/>
      <c r="L65" s="267"/>
      <c r="M65" s="267"/>
      <c r="N65" s="267"/>
      <c r="O65" s="267"/>
      <c r="P65" s="267"/>
      <c r="Q65" s="267"/>
      <c r="R65" s="267"/>
      <c r="S65" s="267"/>
      <c r="T65" s="267"/>
      <c r="U65" s="267"/>
    </row>
    <row r="66" spans="1:31" x14ac:dyDescent="0.2">
      <c r="A66" s="202"/>
      <c r="B66" s="203"/>
      <c r="C66" s="204"/>
      <c r="D66" s="203"/>
      <c r="E66" s="203"/>
      <c r="F66" s="203"/>
      <c r="G66" s="205"/>
      <c r="H66" s="267"/>
      <c r="I66" s="267"/>
      <c r="J66" s="267"/>
      <c r="K66" s="267"/>
      <c r="L66" s="267"/>
      <c r="M66" s="267"/>
      <c r="N66" s="267"/>
      <c r="O66" s="267"/>
      <c r="P66" s="267"/>
      <c r="Q66" s="267"/>
      <c r="R66" s="267"/>
      <c r="S66" s="267"/>
      <c r="T66" s="267"/>
      <c r="U66" s="267"/>
    </row>
    <row r="67" spans="1:31" x14ac:dyDescent="0.2">
      <c r="A67" s="202"/>
      <c r="B67" s="203"/>
      <c r="C67" s="204"/>
      <c r="D67" s="203"/>
      <c r="E67" s="203"/>
      <c r="F67" s="203"/>
      <c r="G67" s="205"/>
      <c r="H67" s="267"/>
      <c r="I67" s="267"/>
      <c r="J67" s="267"/>
      <c r="K67" s="267"/>
      <c r="L67" s="267"/>
      <c r="M67" s="267"/>
      <c r="N67" s="267"/>
      <c r="O67" s="267"/>
      <c r="P67" s="267"/>
      <c r="Q67" s="267"/>
      <c r="R67" s="267"/>
      <c r="S67" s="267"/>
      <c r="T67" s="267"/>
      <c r="U67" s="267"/>
    </row>
    <row r="68" spans="1:31" x14ac:dyDescent="0.2">
      <c r="A68" s="206"/>
      <c r="B68" s="207"/>
      <c r="C68" s="208"/>
      <c r="D68" s="207"/>
      <c r="E68" s="207"/>
      <c r="F68" s="207"/>
      <c r="G68" s="209"/>
      <c r="H68" s="267"/>
      <c r="I68" s="267"/>
      <c r="J68" s="267"/>
      <c r="K68" s="267"/>
      <c r="L68" s="267"/>
      <c r="M68" s="267"/>
      <c r="N68" s="267"/>
      <c r="O68" s="267"/>
      <c r="P68" s="267"/>
      <c r="Q68" s="267"/>
      <c r="R68" s="267"/>
      <c r="S68" s="267"/>
      <c r="T68" s="267"/>
      <c r="U68" s="267"/>
    </row>
    <row r="69" spans="1:31" x14ac:dyDescent="0.2">
      <c r="A69" s="267"/>
      <c r="B69" s="268" t="s">
        <v>189</v>
      </c>
      <c r="C69" s="269" t="s">
        <v>189</v>
      </c>
      <c r="D69" s="267"/>
      <c r="E69" s="267"/>
      <c r="F69" s="267"/>
      <c r="G69" s="267"/>
      <c r="H69" s="267"/>
      <c r="I69" s="267"/>
      <c r="J69" s="267"/>
      <c r="K69" s="267"/>
      <c r="L69" s="267"/>
      <c r="M69" s="267"/>
      <c r="N69" s="267"/>
      <c r="O69" s="267"/>
      <c r="P69" s="267"/>
      <c r="Q69" s="267"/>
      <c r="R69" s="267"/>
      <c r="S69" s="267"/>
      <c r="T69" s="267"/>
      <c r="U69" s="267"/>
    </row>
    <row r="70" spans="1:31" x14ac:dyDescent="0.2">
      <c r="C70" s="278"/>
      <c r="AE70" s="211" t="s">
        <v>192</v>
      </c>
    </row>
  </sheetData>
  <sheetProtection algorithmName="SHA-512" hashValue="Z1YiMjmw+8Z7OMiqwuwOeXUjwZ6jAwhXRFvWO+3lo4xOV0endOKTnUaNhK+EckNnX+uclKQ5Wh3h8kVpQwdYAA==" saltValue="oys9mHmhtAOh7mDZN9m4zw==" spinCount="100000" sheet="1" objects="1" scenarios="1" selectLockedCells="1"/>
  <mergeCells count="6">
    <mergeCell ref="A64:G68"/>
    <mergeCell ref="A1:G1"/>
    <mergeCell ref="C2:G2"/>
    <mergeCell ref="C3:G3"/>
    <mergeCell ref="C4:G4"/>
    <mergeCell ref="A63:C6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EMHÁprojekt</dc:creator>
  <cp:lastModifiedBy>Hála Tomáš</cp:lastModifiedBy>
  <cp:lastPrinted>2014-02-28T09:52:57Z</cp:lastPrinted>
  <dcterms:created xsi:type="dcterms:W3CDTF">2009-04-08T07:15:50Z</dcterms:created>
  <dcterms:modified xsi:type="dcterms:W3CDTF">2019-03-04T12:59:19Z</dcterms:modified>
</cp:coreProperties>
</file>